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oporte\Documents\1. ALEX MORENO UPN VAD\MOBILIARIO DEPENDENCIAS UPN\"/>
    </mc:Choice>
  </mc:AlternateContent>
  <bookViews>
    <workbookView xWindow="0" yWindow="0" windowWidth="15360" windowHeight="7020"/>
  </bookViews>
  <sheets>
    <sheet name="presupuesto" sheetId="36" r:id="rId1"/>
    <sheet name="ACTA DE LIQUIDACION" sheetId="31" state="hidden" r:id="rId2"/>
    <sheet name="MAYORES Y MENORES CANTIDADES" sheetId="32" state="hidden" r:id="rId3"/>
  </sheets>
  <externalReferences>
    <externalReference r:id="rId4"/>
    <externalReference r:id="rId5"/>
    <externalReference r:id="rId6"/>
  </externalReferences>
  <definedNames>
    <definedName name="_xlnm._FilterDatabase" localSheetId="0" hidden="1">presupuesto!$B$9:$B$342</definedName>
    <definedName name="_xlnm.Print_Area" localSheetId="1">'ACTA DE LIQUIDACION'!$B$2:$N$444</definedName>
    <definedName name="_xlnm.Print_Area" localSheetId="2">'MAYORES Y MENORES CANTIDADES'!$B$1:$N$439</definedName>
    <definedName name="_xlnm.Print_Area" localSheetId="0">presupuesto!$A$9:$H$101</definedName>
    <definedName name="_xlnm.Print_Titles" localSheetId="1">'ACTA DE LIQUIDACION'!$2:$12</definedName>
  </definedNames>
  <calcPr calcId="162913"/>
</workbook>
</file>

<file path=xl/calcChain.xml><?xml version="1.0" encoding="utf-8"?>
<calcChain xmlns="http://schemas.openxmlformats.org/spreadsheetml/2006/main">
  <c r="H99" i="36" l="1"/>
  <c r="H22" i="36"/>
  <c r="H17" i="36"/>
  <c r="H100" i="36" l="1"/>
  <c r="H101" i="36" s="1"/>
  <c r="H97" i="36"/>
  <c r="G96" i="36" l="1"/>
  <c r="G95" i="36"/>
  <c r="G92" i="36"/>
  <c r="G91" i="36"/>
  <c r="G90" i="36"/>
  <c r="G89" i="36"/>
  <c r="G86" i="36"/>
  <c r="G80" i="36" l="1"/>
  <c r="G74" i="36"/>
  <c r="G73" i="36"/>
  <c r="G72" i="36"/>
  <c r="G71" i="36"/>
  <c r="D71" i="36"/>
  <c r="G70" i="36"/>
  <c r="A70" i="36"/>
  <c r="G67" i="36"/>
  <c r="G66" i="36"/>
  <c r="G65" i="36"/>
  <c r="G64" i="36"/>
  <c r="G63" i="36"/>
  <c r="G62" i="36"/>
  <c r="G61" i="36"/>
  <c r="A61" i="36"/>
  <c r="H68" i="36" l="1"/>
  <c r="H75" i="36"/>
  <c r="G79" i="36"/>
  <c r="G77" i="36" l="1"/>
  <c r="F84" i="36"/>
  <c r="G84" i="36" s="1"/>
  <c r="G78" i="36"/>
  <c r="F85" i="36"/>
  <c r="G85" i="36" s="1"/>
  <c r="G87" i="36"/>
  <c r="G81" i="36"/>
  <c r="G88" i="36"/>
  <c r="G55" i="36"/>
  <c r="G54" i="36"/>
  <c r="G58" i="36"/>
  <c r="H59" i="36" s="1"/>
  <c r="G53" i="36"/>
  <c r="G52" i="36"/>
  <c r="D52" i="36"/>
  <c r="H82" i="36" l="1"/>
  <c r="H93" i="36"/>
  <c r="H56" i="36"/>
  <c r="G37" i="36"/>
  <c r="G49" i="36"/>
  <c r="G47" i="36"/>
  <c r="G32" i="36"/>
  <c r="G38" i="36"/>
  <c r="G36" i="36"/>
  <c r="G35" i="36"/>
  <c r="G34" i="36"/>
  <c r="G48" i="36" l="1"/>
  <c r="H50" i="36" s="1"/>
  <c r="G14" i="36" l="1"/>
  <c r="G43" i="36"/>
  <c r="G44" i="36"/>
  <c r="G42" i="36"/>
  <c r="G41" i="36"/>
  <c r="H45" i="36" l="1"/>
  <c r="G31" i="36"/>
  <c r="G33" i="36"/>
  <c r="G26" i="36"/>
  <c r="G20" i="36"/>
  <c r="G21" i="36"/>
  <c r="G13" i="36"/>
  <c r="G15" i="36"/>
  <c r="G16" i="36"/>
  <c r="G30" i="36" l="1"/>
  <c r="A29" i="36"/>
  <c r="A30" i="36" s="1"/>
  <c r="A31" i="36" s="1"/>
  <c r="G29" i="36"/>
  <c r="H39" i="36" l="1"/>
  <c r="G25" i="36"/>
  <c r="G24" i="36"/>
  <c r="H27" i="36" s="1"/>
  <c r="A24" i="36"/>
  <c r="A25" i="36" l="1"/>
  <c r="A26" i="36" s="1"/>
  <c r="D19" i="36"/>
  <c r="A19" i="36"/>
  <c r="A12" i="36"/>
  <c r="G19" i="36" l="1"/>
  <c r="G12" i="36" l="1"/>
  <c r="G88" i="32" l="1"/>
  <c r="G87" i="32"/>
  <c r="G85" i="32"/>
  <c r="G84" i="32"/>
  <c r="G80" i="32"/>
  <c r="G81" i="32"/>
  <c r="G82" i="32"/>
  <c r="G79" i="32"/>
  <c r="G77" i="32"/>
  <c r="G76" i="32"/>
  <c r="G72" i="32"/>
  <c r="G73" i="32"/>
  <c r="G71" i="32"/>
  <c r="G62" i="32"/>
  <c r="G63" i="32"/>
  <c r="G64" i="32"/>
  <c r="G65" i="32"/>
  <c r="G66" i="32"/>
  <c r="G67" i="32"/>
  <c r="G68" i="32"/>
  <c r="G69" i="32"/>
  <c r="G61" i="32"/>
  <c r="G59" i="32"/>
  <c r="G58" i="32"/>
  <c r="G54" i="32"/>
  <c r="G55" i="32"/>
  <c r="G56" i="32"/>
  <c r="G53" i="32"/>
  <c r="G46" i="32"/>
  <c r="G47" i="32"/>
  <c r="G48" i="32"/>
  <c r="G49" i="32"/>
  <c r="G50" i="32"/>
  <c r="G45" i="32"/>
  <c r="G40" i="32"/>
  <c r="G41" i="32"/>
  <c r="G42" i="32"/>
  <c r="G43" i="32"/>
  <c r="G39" i="32"/>
  <c r="G35" i="32"/>
  <c r="G36" i="32"/>
  <c r="G37" i="32"/>
  <c r="G34" i="32"/>
  <c r="G32" i="32"/>
  <c r="G31" i="32"/>
  <c r="E328" i="32"/>
  <c r="G328" i="32" s="1"/>
  <c r="E323" i="32"/>
  <c r="H323" i="32" s="1"/>
  <c r="E302" i="32"/>
  <c r="E298" i="32"/>
  <c r="G298" i="32" s="1"/>
  <c r="E297" i="32"/>
  <c r="G297" i="32" s="1"/>
  <c r="E294" i="32"/>
  <c r="G294" i="32" s="1"/>
  <c r="E290" i="32"/>
  <c r="G290" i="32" s="1"/>
  <c r="I329" i="32"/>
  <c r="H329" i="32"/>
  <c r="F222" i="32"/>
  <c r="G222" i="32" s="1"/>
  <c r="G402" i="32"/>
  <c r="G401" i="32"/>
  <c r="G400" i="32"/>
  <c r="G399" i="32"/>
  <c r="G398" i="32"/>
  <c r="G397" i="32"/>
  <c r="G396" i="32"/>
  <c r="G395" i="32"/>
  <c r="G394" i="32"/>
  <c r="G393" i="32"/>
  <c r="G392" i="32"/>
  <c r="G391" i="32"/>
  <c r="G390" i="32"/>
  <c r="G389" i="32"/>
  <c r="G388" i="32"/>
  <c r="G387" i="32"/>
  <c r="G386" i="32"/>
  <c r="G403" i="32"/>
  <c r="G384" i="32"/>
  <c r="G383" i="32"/>
  <c r="G382" i="32"/>
  <c r="G381" i="32"/>
  <c r="G380" i="32"/>
  <c r="G379" i="32"/>
  <c r="G378" i="32"/>
  <c r="G377" i="32"/>
  <c r="G376" i="32"/>
  <c r="G375" i="32"/>
  <c r="G374" i="32"/>
  <c r="G373" i="32"/>
  <c r="G371" i="32"/>
  <c r="G370" i="32"/>
  <c r="G369" i="32"/>
  <c r="G368" i="32"/>
  <c r="G367" i="32"/>
  <c r="G366" i="32"/>
  <c r="G365" i="32"/>
  <c r="G364" i="32"/>
  <c r="C364" i="32"/>
  <c r="G362" i="32"/>
  <c r="C362" i="32"/>
  <c r="G361" i="32"/>
  <c r="C361" i="32"/>
  <c r="G360" i="32"/>
  <c r="C360" i="32"/>
  <c r="G359" i="32"/>
  <c r="G357" i="32"/>
  <c r="G356" i="32"/>
  <c r="G355" i="32"/>
  <c r="G353" i="32"/>
  <c r="G351" i="32"/>
  <c r="G350" i="32"/>
  <c r="G348" i="32"/>
  <c r="G345" i="32"/>
  <c r="G344" i="32"/>
  <c r="G343" i="32"/>
  <c r="D343" i="32"/>
  <c r="G342" i="32"/>
  <c r="K416" i="31"/>
  <c r="K404" i="31"/>
  <c r="H404" i="31"/>
  <c r="J404" i="31" s="1"/>
  <c r="G404" i="31"/>
  <c r="K403" i="31"/>
  <c r="H403" i="31"/>
  <c r="J403" i="31" s="1"/>
  <c r="G403" i="31"/>
  <c r="K402" i="31"/>
  <c r="H402" i="31"/>
  <c r="J402" i="31" s="1"/>
  <c r="G402" i="31"/>
  <c r="K401" i="31"/>
  <c r="H401" i="31"/>
  <c r="J401" i="31" s="1"/>
  <c r="J399" i="32" s="1"/>
  <c r="H399" i="32" s="1"/>
  <c r="K399" i="32" s="1"/>
  <c r="G401" i="31"/>
  <c r="K400" i="31"/>
  <c r="H400" i="31"/>
  <c r="J400" i="31" s="1"/>
  <c r="G400" i="31"/>
  <c r="K399" i="31"/>
  <c r="H399" i="31"/>
  <c r="J399" i="31" s="1"/>
  <c r="G399" i="31"/>
  <c r="K398" i="31"/>
  <c r="H398" i="31"/>
  <c r="J398" i="31" s="1"/>
  <c r="G398" i="31"/>
  <c r="I397" i="31"/>
  <c r="K397" i="31" s="1"/>
  <c r="H397" i="31"/>
  <c r="G397" i="31"/>
  <c r="K396" i="31"/>
  <c r="H396" i="31"/>
  <c r="J396" i="31" s="1"/>
  <c r="G396" i="31"/>
  <c r="K395" i="31"/>
  <c r="H395" i="31"/>
  <c r="J395" i="31" s="1"/>
  <c r="G395" i="31"/>
  <c r="K394" i="31"/>
  <c r="H394" i="31"/>
  <c r="J394" i="31" s="1"/>
  <c r="M394" i="31" s="1"/>
  <c r="G394" i="31"/>
  <c r="K393" i="31"/>
  <c r="H393" i="31"/>
  <c r="J393" i="31" s="1"/>
  <c r="G393" i="31"/>
  <c r="K392" i="31"/>
  <c r="H392" i="31"/>
  <c r="J392" i="31" s="1"/>
  <c r="M392" i="31" s="1"/>
  <c r="G392" i="31"/>
  <c r="K391" i="31"/>
  <c r="H391" i="31"/>
  <c r="J391" i="31" s="1"/>
  <c r="G391" i="31"/>
  <c r="K390" i="31"/>
  <c r="H390" i="31"/>
  <c r="J390" i="31" s="1"/>
  <c r="M390" i="31" s="1"/>
  <c r="G390" i="31"/>
  <c r="K389" i="31"/>
  <c r="H389" i="31"/>
  <c r="J389" i="31" s="1"/>
  <c r="G389" i="31"/>
  <c r="K388" i="31"/>
  <c r="H388" i="31"/>
  <c r="J388" i="31" s="1"/>
  <c r="M388" i="31" s="1"/>
  <c r="G388" i="31"/>
  <c r="K386" i="31"/>
  <c r="H386" i="31"/>
  <c r="J386" i="31" s="1"/>
  <c r="G386" i="31"/>
  <c r="K385" i="31"/>
  <c r="H385" i="31"/>
  <c r="J385" i="31" s="1"/>
  <c r="J383" i="32" s="1"/>
  <c r="I383" i="32" s="1"/>
  <c r="L383" i="32" s="1"/>
  <c r="G385" i="31"/>
  <c r="K384" i="31"/>
  <c r="H384" i="31"/>
  <c r="J384" i="31" s="1"/>
  <c r="G384" i="31"/>
  <c r="K383" i="31"/>
  <c r="H383" i="31"/>
  <c r="J383" i="31" s="1"/>
  <c r="G383" i="31"/>
  <c r="K382" i="31"/>
  <c r="H382" i="31"/>
  <c r="J382" i="31" s="1"/>
  <c r="G382" i="31"/>
  <c r="I381" i="31"/>
  <c r="K381" i="31" s="1"/>
  <c r="H381" i="31"/>
  <c r="G381" i="31"/>
  <c r="K380" i="31"/>
  <c r="H380" i="31"/>
  <c r="J380" i="31" s="1"/>
  <c r="G380" i="31"/>
  <c r="K379" i="31"/>
  <c r="H379" i="31"/>
  <c r="J379" i="31" s="1"/>
  <c r="G379" i="31"/>
  <c r="K378" i="31"/>
  <c r="H378" i="31"/>
  <c r="J378" i="31" s="1"/>
  <c r="G378" i="31"/>
  <c r="K377" i="31"/>
  <c r="H377" i="31"/>
  <c r="J377" i="31" s="1"/>
  <c r="G377" i="31"/>
  <c r="I376" i="31"/>
  <c r="K376" i="31" s="1"/>
  <c r="H376" i="31"/>
  <c r="G376" i="31"/>
  <c r="K375" i="31"/>
  <c r="H375" i="31"/>
  <c r="J375" i="31" s="1"/>
  <c r="G375" i="31"/>
  <c r="K373" i="31"/>
  <c r="H373" i="31"/>
  <c r="J373" i="31" s="1"/>
  <c r="G373" i="31"/>
  <c r="K372" i="31"/>
  <c r="H372" i="31"/>
  <c r="J372" i="31" s="1"/>
  <c r="G372" i="31"/>
  <c r="K371" i="31"/>
  <c r="H371" i="31"/>
  <c r="J371" i="31" s="1"/>
  <c r="G371" i="31"/>
  <c r="K370" i="31"/>
  <c r="H370" i="31"/>
  <c r="J370" i="31" s="1"/>
  <c r="G370" i="31"/>
  <c r="K369" i="31"/>
  <c r="H369" i="31"/>
  <c r="J369" i="31" s="1"/>
  <c r="G369" i="31"/>
  <c r="K368" i="31"/>
  <c r="H368" i="31"/>
  <c r="J368" i="31" s="1"/>
  <c r="J366" i="32" s="1"/>
  <c r="G368" i="31"/>
  <c r="K367" i="31"/>
  <c r="H367" i="31"/>
  <c r="J367" i="31" s="1"/>
  <c r="G367" i="31"/>
  <c r="K366" i="31"/>
  <c r="H366" i="31"/>
  <c r="J366" i="31" s="1"/>
  <c r="G366" i="31"/>
  <c r="C366" i="31"/>
  <c r="K364" i="31"/>
  <c r="H364" i="31"/>
  <c r="J364" i="31" s="1"/>
  <c r="J362" i="32" s="1"/>
  <c r="I362" i="32" s="1"/>
  <c r="L362" i="32" s="1"/>
  <c r="G364" i="31"/>
  <c r="C364" i="31"/>
  <c r="K363" i="31"/>
  <c r="H363" i="31"/>
  <c r="J363" i="31" s="1"/>
  <c r="G363" i="31"/>
  <c r="C363" i="31"/>
  <c r="K362" i="31"/>
  <c r="H362" i="31"/>
  <c r="J362" i="31" s="1"/>
  <c r="G362" i="31"/>
  <c r="C362" i="31"/>
  <c r="K361" i="31"/>
  <c r="H361" i="31"/>
  <c r="J361" i="31" s="1"/>
  <c r="M361" i="31" s="1"/>
  <c r="G361" i="31"/>
  <c r="K359" i="31"/>
  <c r="H359" i="31"/>
  <c r="J359" i="31" s="1"/>
  <c r="G359" i="31"/>
  <c r="K358" i="31"/>
  <c r="H358" i="31"/>
  <c r="J358" i="31" s="1"/>
  <c r="G358" i="31"/>
  <c r="K357" i="31"/>
  <c r="H357" i="31"/>
  <c r="J357" i="31" s="1"/>
  <c r="G357" i="31"/>
  <c r="I355" i="31"/>
  <c r="G355" i="31"/>
  <c r="I353" i="31"/>
  <c r="K353" i="31" s="1"/>
  <c r="H353" i="31"/>
  <c r="G353" i="31"/>
  <c r="K352" i="31"/>
  <c r="J352" i="31"/>
  <c r="G352" i="31"/>
  <c r="K350" i="31"/>
  <c r="J350" i="31"/>
  <c r="G350" i="31"/>
  <c r="K347" i="31"/>
  <c r="H347" i="31"/>
  <c r="J347" i="31" s="1"/>
  <c r="G347" i="31"/>
  <c r="K346" i="31"/>
  <c r="H346" i="31"/>
  <c r="J346" i="31" s="1"/>
  <c r="M346" i="31" s="1"/>
  <c r="G346" i="31"/>
  <c r="K345" i="31"/>
  <c r="H345" i="31"/>
  <c r="J345" i="31" s="1"/>
  <c r="G345" i="31"/>
  <c r="D345" i="31"/>
  <c r="K344" i="31"/>
  <c r="H344" i="31"/>
  <c r="J344" i="31" s="1"/>
  <c r="G344" i="31"/>
  <c r="I309" i="31"/>
  <c r="I299" i="31"/>
  <c r="K299" i="31" s="1"/>
  <c r="H252" i="31"/>
  <c r="J252" i="31" s="1"/>
  <c r="M252" i="31" s="1"/>
  <c r="H251" i="31"/>
  <c r="J251" i="31" s="1"/>
  <c r="M251" i="31" s="1"/>
  <c r="H250" i="31"/>
  <c r="J250" i="31" s="1"/>
  <c r="H249" i="31"/>
  <c r="J249" i="31" s="1"/>
  <c r="M249" i="31" s="1"/>
  <c r="H248" i="31"/>
  <c r="J248" i="31" s="1"/>
  <c r="H247" i="31"/>
  <c r="J247" i="31" s="1"/>
  <c r="F222" i="31"/>
  <c r="K222" i="31" s="1"/>
  <c r="K242" i="31"/>
  <c r="J242" i="31"/>
  <c r="M242" i="31" s="1"/>
  <c r="G242" i="31"/>
  <c r="K241" i="31"/>
  <c r="H241" i="31"/>
  <c r="J241" i="31" s="1"/>
  <c r="M241" i="31" s="1"/>
  <c r="G241" i="31"/>
  <c r="G184" i="31"/>
  <c r="H88" i="31"/>
  <c r="J88" i="31" s="1"/>
  <c r="M88" i="31" s="1"/>
  <c r="H87" i="31"/>
  <c r="J87" i="31" s="1"/>
  <c r="M87" i="31" s="1"/>
  <c r="H85" i="31"/>
  <c r="J85" i="31" s="1"/>
  <c r="M85" i="31" s="1"/>
  <c r="H84" i="31"/>
  <c r="J84" i="31" s="1"/>
  <c r="M84" i="31" s="1"/>
  <c r="H82" i="31"/>
  <c r="J82" i="31" s="1"/>
  <c r="M82" i="31" s="1"/>
  <c r="H81" i="31"/>
  <c r="J81" i="31" s="1"/>
  <c r="M81" i="31" s="1"/>
  <c r="H80" i="31"/>
  <c r="J80" i="31" s="1"/>
  <c r="M80" i="31" s="1"/>
  <c r="H79" i="31"/>
  <c r="J79" i="31" s="1"/>
  <c r="M79" i="31" s="1"/>
  <c r="H77" i="31"/>
  <c r="H76" i="31"/>
  <c r="J76" i="31" s="1"/>
  <c r="M76" i="31" s="1"/>
  <c r="H73" i="31"/>
  <c r="J73" i="31" s="1"/>
  <c r="M73" i="31" s="1"/>
  <c r="H72" i="31"/>
  <c r="J72" i="31" s="1"/>
  <c r="M72" i="31" s="1"/>
  <c r="H71" i="31"/>
  <c r="J71" i="31" s="1"/>
  <c r="M71" i="31" s="1"/>
  <c r="H70" i="31"/>
  <c r="H69" i="31"/>
  <c r="H68" i="31"/>
  <c r="J68" i="31" s="1"/>
  <c r="M68" i="31" s="1"/>
  <c r="H67" i="31"/>
  <c r="J67" i="31" s="1"/>
  <c r="M67" i="31" s="1"/>
  <c r="H66" i="31"/>
  <c r="H65" i="31"/>
  <c r="J65" i="31" s="1"/>
  <c r="M65" i="31" s="1"/>
  <c r="H64" i="31"/>
  <c r="J64" i="31" s="1"/>
  <c r="M64" i="31" s="1"/>
  <c r="H63" i="31"/>
  <c r="J63" i="31" s="1"/>
  <c r="M63" i="31" s="1"/>
  <c r="H62" i="31"/>
  <c r="J62" i="31" s="1"/>
  <c r="M62" i="31" s="1"/>
  <c r="H61" i="31"/>
  <c r="J61" i="31" s="1"/>
  <c r="M61" i="31" s="1"/>
  <c r="H59" i="31"/>
  <c r="J59" i="31" s="1"/>
  <c r="M59" i="31" s="1"/>
  <c r="H58" i="31"/>
  <c r="J58" i="31" s="1"/>
  <c r="M58" i="31" s="1"/>
  <c r="H56" i="31"/>
  <c r="J56" i="31" s="1"/>
  <c r="M56" i="31" s="1"/>
  <c r="H55" i="31"/>
  <c r="J55" i="31" s="1"/>
  <c r="M55" i="31" s="1"/>
  <c r="H54" i="31"/>
  <c r="J54" i="31" s="1"/>
  <c r="M54" i="31" s="1"/>
  <c r="H53" i="31"/>
  <c r="J53" i="31" s="1"/>
  <c r="M53" i="31" s="1"/>
  <c r="H50" i="31"/>
  <c r="J50" i="31" s="1"/>
  <c r="M50" i="31" s="1"/>
  <c r="H49" i="31"/>
  <c r="J49" i="31" s="1"/>
  <c r="M49" i="31" s="1"/>
  <c r="H48" i="31"/>
  <c r="J48" i="31" s="1"/>
  <c r="M48" i="31" s="1"/>
  <c r="H47" i="31"/>
  <c r="J47" i="31" s="1"/>
  <c r="M47" i="31" s="1"/>
  <c r="H46" i="31"/>
  <c r="J46" i="31" s="1"/>
  <c r="M46" i="31" s="1"/>
  <c r="H45" i="31"/>
  <c r="J45" i="31" s="1"/>
  <c r="M45" i="31" s="1"/>
  <c r="H43" i="31"/>
  <c r="J43" i="31" s="1"/>
  <c r="M43" i="31" s="1"/>
  <c r="H42" i="31"/>
  <c r="J42" i="31" s="1"/>
  <c r="M42" i="31" s="1"/>
  <c r="H41" i="31"/>
  <c r="J41" i="31" s="1"/>
  <c r="M41" i="31" s="1"/>
  <c r="H40" i="31"/>
  <c r="J40" i="31" s="1"/>
  <c r="M40" i="31" s="1"/>
  <c r="H39" i="31"/>
  <c r="J39" i="31" s="1"/>
  <c r="M39" i="31" s="1"/>
  <c r="H37" i="31"/>
  <c r="J37" i="31" s="1"/>
  <c r="M37" i="31" s="1"/>
  <c r="H36" i="31"/>
  <c r="J36" i="31" s="1"/>
  <c r="M36" i="31" s="1"/>
  <c r="H35" i="31"/>
  <c r="J35" i="31" s="1"/>
  <c r="M35" i="31" s="1"/>
  <c r="H34" i="31"/>
  <c r="J34" i="31" s="1"/>
  <c r="H32" i="31"/>
  <c r="J32" i="31" s="1"/>
  <c r="M32" i="31" s="1"/>
  <c r="H31" i="31"/>
  <c r="J31" i="31" s="1"/>
  <c r="M31" i="31" s="1"/>
  <c r="I77" i="31"/>
  <c r="I69" i="31"/>
  <c r="K69" i="31" s="1"/>
  <c r="I66" i="31"/>
  <c r="K66" i="31" s="1"/>
  <c r="J390" i="32"/>
  <c r="G336" i="32"/>
  <c r="G335" i="32"/>
  <c r="G337" i="32" s="1"/>
  <c r="G330" i="32"/>
  <c r="G329" i="32"/>
  <c r="G316" i="32"/>
  <c r="G314" i="32"/>
  <c r="G300" i="32"/>
  <c r="G295" i="32"/>
  <c r="G293" i="32"/>
  <c r="G292" i="32"/>
  <c r="G291" i="32"/>
  <c r="G289" i="32"/>
  <c r="G287" i="32"/>
  <c r="G286" i="32"/>
  <c r="G285" i="32"/>
  <c r="G280" i="32"/>
  <c r="G277" i="32"/>
  <c r="G276" i="32"/>
  <c r="G270" i="32"/>
  <c r="G269" i="32"/>
  <c r="G268" i="32"/>
  <c r="G263" i="32"/>
  <c r="G264" i="32" s="1"/>
  <c r="G250" i="32"/>
  <c r="G249" i="32"/>
  <c r="G248" i="32"/>
  <c r="G246" i="32"/>
  <c r="G240" i="32"/>
  <c r="G236" i="32"/>
  <c r="G234" i="32"/>
  <c r="G232" i="32"/>
  <c r="G231" i="32"/>
  <c r="G229" i="32"/>
  <c r="G228" i="32"/>
  <c r="G226" i="32"/>
  <c r="G225" i="32"/>
  <c r="G224" i="32"/>
  <c r="G223" i="32"/>
  <c r="G220" i="32"/>
  <c r="G219" i="32"/>
  <c r="G218" i="32"/>
  <c r="G217" i="32"/>
  <c r="G215" i="32"/>
  <c r="G214" i="32"/>
  <c r="G213" i="32"/>
  <c r="G212" i="32"/>
  <c r="G207" i="32"/>
  <c r="G205" i="32"/>
  <c r="G204" i="32"/>
  <c r="G203" i="32"/>
  <c r="G201" i="32"/>
  <c r="G199" i="32"/>
  <c r="G198" i="32"/>
  <c r="G197" i="32"/>
  <c r="G195" i="32"/>
  <c r="G194" i="32"/>
  <c r="G193" i="32"/>
  <c r="G192" i="32"/>
  <c r="G191" i="32"/>
  <c r="G190" i="32"/>
  <c r="G188" i="32"/>
  <c r="G187" i="32"/>
  <c r="G186" i="32"/>
  <c r="G185" i="32"/>
  <c r="G184" i="32"/>
  <c r="G183" i="32"/>
  <c r="G182" i="32"/>
  <c r="G180" i="32"/>
  <c r="G179" i="32"/>
  <c r="G178" i="32"/>
  <c r="G177" i="32"/>
  <c r="G176" i="32"/>
  <c r="G174" i="32"/>
  <c r="G173" i="32"/>
  <c r="G172" i="32"/>
  <c r="G171" i="32"/>
  <c r="G170" i="32"/>
  <c r="G169" i="32"/>
  <c r="G168" i="32"/>
  <c r="G167" i="32"/>
  <c r="G166" i="32"/>
  <c r="G165" i="32"/>
  <c r="G156" i="32"/>
  <c r="G155" i="32"/>
  <c r="G154" i="32"/>
  <c r="G153" i="32"/>
  <c r="G149" i="32"/>
  <c r="G148" i="32"/>
  <c r="G144" i="32"/>
  <c r="G142" i="32"/>
  <c r="G140" i="32"/>
  <c r="G138" i="32"/>
  <c r="G134" i="32"/>
  <c r="G133" i="32"/>
  <c r="G132" i="32"/>
  <c r="G131" i="32"/>
  <c r="G130" i="32"/>
  <c r="G128" i="32"/>
  <c r="G127" i="32"/>
  <c r="G126" i="32"/>
  <c r="G125" i="32"/>
  <c r="G123" i="32"/>
  <c r="G122" i="32"/>
  <c r="G121" i="32"/>
  <c r="G120" i="32"/>
  <c r="G119" i="32"/>
  <c r="G118" i="32"/>
  <c r="G117" i="32"/>
  <c r="G116" i="32"/>
  <c r="G115" i="32"/>
  <c r="G114" i="32"/>
  <c r="G113" i="32"/>
  <c r="G110" i="32"/>
  <c r="G109" i="32"/>
  <c r="G108" i="32"/>
  <c r="G107" i="32"/>
  <c r="G106" i="32"/>
  <c r="G105" i="32"/>
  <c r="G104" i="32"/>
  <c r="G99" i="32"/>
  <c r="G98" i="32"/>
  <c r="G97" i="32"/>
  <c r="G96" i="32"/>
  <c r="G95" i="32"/>
  <c r="G94" i="32"/>
  <c r="G93" i="32"/>
  <c r="G92" i="32"/>
  <c r="M31" i="32"/>
  <c r="G26" i="32"/>
  <c r="G25" i="32"/>
  <c r="G23" i="32"/>
  <c r="G22" i="32"/>
  <c r="I31" i="32"/>
  <c r="L31" i="32" s="1"/>
  <c r="H31" i="32"/>
  <c r="K31" i="32" s="1"/>
  <c r="G278" i="32"/>
  <c r="G275" i="32"/>
  <c r="G274" i="32"/>
  <c r="G273" i="32"/>
  <c r="G245" i="32"/>
  <c r="G302" i="32"/>
  <c r="G247" i="32"/>
  <c r="G272" i="32"/>
  <c r="G279" i="32"/>
  <c r="G321" i="32"/>
  <c r="G310" i="32"/>
  <c r="G257" i="32"/>
  <c r="G255" i="32"/>
  <c r="K237" i="31"/>
  <c r="K22" i="31"/>
  <c r="K343" i="31"/>
  <c r="K338" i="31"/>
  <c r="G338" i="31"/>
  <c r="K337" i="31"/>
  <c r="K339" i="31" s="1"/>
  <c r="G337" i="31"/>
  <c r="K332" i="31"/>
  <c r="G332" i="31"/>
  <c r="E331" i="31"/>
  <c r="K330" i="31"/>
  <c r="E330" i="31"/>
  <c r="G330" i="31" s="1"/>
  <c r="K325" i="31"/>
  <c r="K323" i="31"/>
  <c r="G323" i="31"/>
  <c r="K318" i="31"/>
  <c r="G318" i="31"/>
  <c r="K316" i="31"/>
  <c r="K319" i="31" s="1"/>
  <c r="G316" i="31"/>
  <c r="K311" i="31"/>
  <c r="G311" i="31"/>
  <c r="K309" i="31"/>
  <c r="E309" i="31"/>
  <c r="G309" i="31" s="1"/>
  <c r="K304" i="31"/>
  <c r="E304" i="31"/>
  <c r="G304" i="31" s="1"/>
  <c r="K302" i="31"/>
  <c r="G302" i="31"/>
  <c r="K300" i="31"/>
  <c r="E300" i="31"/>
  <c r="G300" i="31"/>
  <c r="E299" i="31"/>
  <c r="G299" i="31" s="1"/>
  <c r="K297" i="31"/>
  <c r="G297" i="31"/>
  <c r="K296" i="31"/>
  <c r="E296" i="31"/>
  <c r="G296" i="31" s="1"/>
  <c r="K295" i="31"/>
  <c r="G295" i="31"/>
  <c r="K294" i="31"/>
  <c r="G294" i="31"/>
  <c r="K293" i="31"/>
  <c r="G293" i="31"/>
  <c r="K292" i="31"/>
  <c r="E292" i="31"/>
  <c r="G292" i="31" s="1"/>
  <c r="K291" i="31"/>
  <c r="G291" i="31"/>
  <c r="K289" i="31"/>
  <c r="G289" i="31"/>
  <c r="K288" i="31"/>
  <c r="G288" i="31"/>
  <c r="K287" i="31"/>
  <c r="G287" i="31"/>
  <c r="K282" i="31"/>
  <c r="G282" i="31"/>
  <c r="K281" i="31"/>
  <c r="E281" i="31"/>
  <c r="G281" i="31"/>
  <c r="K280" i="31"/>
  <c r="E280" i="31"/>
  <c r="G280" i="31" s="1"/>
  <c r="K279" i="31"/>
  <c r="G279" i="31"/>
  <c r="K278" i="31"/>
  <c r="G278" i="31"/>
  <c r="K277" i="31"/>
  <c r="E277" i="31"/>
  <c r="G277" i="31" s="1"/>
  <c r="K276" i="31"/>
  <c r="E276" i="31"/>
  <c r="G276" i="31" s="1"/>
  <c r="K275" i="31"/>
  <c r="E275" i="31"/>
  <c r="G275" i="31" s="1"/>
  <c r="K274" i="31"/>
  <c r="E274" i="31"/>
  <c r="G274" i="31" s="1"/>
  <c r="K272" i="31"/>
  <c r="G272" i="31"/>
  <c r="K271" i="31"/>
  <c r="G271" i="31"/>
  <c r="K270" i="31"/>
  <c r="G270" i="31"/>
  <c r="K265" i="31"/>
  <c r="G265" i="31"/>
  <c r="K264" i="31"/>
  <c r="G264" i="31"/>
  <c r="K259" i="31"/>
  <c r="K257" i="31"/>
  <c r="K252" i="31"/>
  <c r="E252" i="31"/>
  <c r="G252" i="31" s="1"/>
  <c r="K251" i="31"/>
  <c r="G251" i="31"/>
  <c r="K250" i="31"/>
  <c r="G250" i="31"/>
  <c r="K249" i="31"/>
  <c r="E249" i="31"/>
  <c r="G249" i="31" s="1"/>
  <c r="K248" i="31"/>
  <c r="E248" i="31"/>
  <c r="G248" i="31" s="1"/>
  <c r="K247" i="31"/>
  <c r="E247" i="31"/>
  <c r="G247" i="31" s="1"/>
  <c r="K240" i="31"/>
  <c r="G240" i="31"/>
  <c r="K238" i="31"/>
  <c r="G238" i="31"/>
  <c r="G237" i="31"/>
  <c r="K236" i="31"/>
  <c r="G236" i="31"/>
  <c r="K235" i="31"/>
  <c r="G235" i="31"/>
  <c r="K234" i="31"/>
  <c r="G234" i="31"/>
  <c r="K233" i="31"/>
  <c r="G233" i="31"/>
  <c r="K232" i="31"/>
  <c r="G232" i="31"/>
  <c r="K231" i="31"/>
  <c r="G231" i="31"/>
  <c r="K230" i="31"/>
  <c r="G230" i="31"/>
  <c r="K229" i="31"/>
  <c r="G229" i="31"/>
  <c r="K228" i="31"/>
  <c r="G228" i="31"/>
  <c r="K227" i="31"/>
  <c r="G227" i="31"/>
  <c r="K226" i="31"/>
  <c r="G226" i="31"/>
  <c r="K225" i="31"/>
  <c r="G225" i="31"/>
  <c r="K224" i="31"/>
  <c r="G224" i="31"/>
  <c r="K223" i="31"/>
  <c r="G223" i="31"/>
  <c r="K220" i="31"/>
  <c r="G220" i="31"/>
  <c r="K219" i="31"/>
  <c r="G219" i="31"/>
  <c r="K218" i="31"/>
  <c r="G218" i="31"/>
  <c r="K217" i="31"/>
  <c r="G217" i="31"/>
  <c r="K215" i="31"/>
  <c r="G215" i="31"/>
  <c r="K214" i="31"/>
  <c r="G214" i="31"/>
  <c r="K213" i="31"/>
  <c r="G213" i="31"/>
  <c r="K212" i="31"/>
  <c r="G212" i="31"/>
  <c r="K210" i="31"/>
  <c r="G210" i="31"/>
  <c r="K209" i="31"/>
  <c r="G209" i="31"/>
  <c r="K208" i="31"/>
  <c r="G208" i="31"/>
  <c r="K207" i="31"/>
  <c r="G207" i="31"/>
  <c r="K205" i="31"/>
  <c r="G205" i="31"/>
  <c r="K204" i="31"/>
  <c r="G204" i="31"/>
  <c r="K203" i="31"/>
  <c r="G203" i="31"/>
  <c r="K202" i="31"/>
  <c r="G202" i="31"/>
  <c r="K201" i="31"/>
  <c r="G201" i="31"/>
  <c r="K200" i="31"/>
  <c r="G200" i="31"/>
  <c r="K199" i="31"/>
  <c r="G199" i="31"/>
  <c r="K198" i="31"/>
  <c r="G198" i="31"/>
  <c r="K197" i="31"/>
  <c r="G197" i="31"/>
  <c r="G196" i="31"/>
  <c r="K195" i="31"/>
  <c r="G195" i="31"/>
  <c r="K194" i="31"/>
  <c r="G194" i="31"/>
  <c r="K193" i="31"/>
  <c r="G193" i="31"/>
  <c r="K192" i="31"/>
  <c r="G192" i="31"/>
  <c r="K191" i="31"/>
  <c r="G191" i="31"/>
  <c r="K190" i="31"/>
  <c r="G190" i="31"/>
  <c r="K189" i="31"/>
  <c r="G189" i="31"/>
  <c r="K188" i="31"/>
  <c r="G188" i="31"/>
  <c r="K187" i="31"/>
  <c r="G187" i="31"/>
  <c r="K186" i="31"/>
  <c r="G186" i="31"/>
  <c r="K185" i="31"/>
  <c r="G185" i="31"/>
  <c r="K184" i="31"/>
  <c r="K183" i="31"/>
  <c r="G183" i="31"/>
  <c r="K182" i="31"/>
  <c r="G182" i="31"/>
  <c r="K180" i="31"/>
  <c r="G180" i="31"/>
  <c r="K179" i="31"/>
  <c r="G179" i="31"/>
  <c r="K178" i="31"/>
  <c r="G178" i="31"/>
  <c r="K177" i="31"/>
  <c r="G177" i="31"/>
  <c r="K176" i="31"/>
  <c r="G176" i="31"/>
  <c r="K175" i="31"/>
  <c r="G175" i="31"/>
  <c r="K174" i="31"/>
  <c r="G174" i="31"/>
  <c r="K173" i="31"/>
  <c r="G173" i="31"/>
  <c r="K172" i="31"/>
  <c r="G172" i="31"/>
  <c r="K171" i="31"/>
  <c r="G171" i="31"/>
  <c r="K170" i="31"/>
  <c r="G170" i="31"/>
  <c r="K169" i="31"/>
  <c r="G169" i="31"/>
  <c r="K168" i="31"/>
  <c r="G168" i="31"/>
  <c r="K167" i="31"/>
  <c r="G167" i="31"/>
  <c r="K166" i="31"/>
  <c r="G166" i="31"/>
  <c r="K165" i="31"/>
  <c r="G165" i="31"/>
  <c r="K163" i="31"/>
  <c r="G163" i="31"/>
  <c r="K162" i="31"/>
  <c r="G162" i="31"/>
  <c r="K161" i="31"/>
  <c r="G161" i="31"/>
  <c r="K160" i="31"/>
  <c r="G160" i="31"/>
  <c r="K159" i="31"/>
  <c r="G159" i="31"/>
  <c r="K158" i="31"/>
  <c r="G158" i="31"/>
  <c r="K156" i="31"/>
  <c r="G156" i="31"/>
  <c r="K155" i="31"/>
  <c r="G155" i="31"/>
  <c r="K154" i="31"/>
  <c r="G154" i="31"/>
  <c r="K153" i="31"/>
  <c r="G153" i="31"/>
  <c r="K152" i="31"/>
  <c r="G152" i="31"/>
  <c r="K149" i="31"/>
  <c r="G149" i="31"/>
  <c r="K148" i="31"/>
  <c r="G148" i="31"/>
  <c r="K147" i="31"/>
  <c r="G147" i="31"/>
  <c r="K146" i="31"/>
  <c r="G146" i="31"/>
  <c r="K145" i="31"/>
  <c r="G145" i="31"/>
  <c r="K144" i="31"/>
  <c r="G144" i="31"/>
  <c r="M143" i="31"/>
  <c r="K143" i="31"/>
  <c r="K142" i="31"/>
  <c r="G142" i="31"/>
  <c r="K141" i="31"/>
  <c r="G141" i="31"/>
  <c r="K140" i="31"/>
  <c r="G140" i="31"/>
  <c r="K139" i="31"/>
  <c r="G139" i="31"/>
  <c r="K138" i="31"/>
  <c r="G138" i="31"/>
  <c r="M137" i="31"/>
  <c r="K137" i="31"/>
  <c r="K136" i="31"/>
  <c r="G136" i="31"/>
  <c r="K135" i="31"/>
  <c r="G135" i="31"/>
  <c r="K134" i="31"/>
  <c r="G134" i="31"/>
  <c r="K133" i="31"/>
  <c r="G133" i="31"/>
  <c r="K132" i="31"/>
  <c r="G132" i="31"/>
  <c r="K131" i="31"/>
  <c r="G131" i="31"/>
  <c r="K130" i="31"/>
  <c r="G130" i="31"/>
  <c r="K128" i="31"/>
  <c r="G128" i="31"/>
  <c r="K127" i="31"/>
  <c r="G127" i="31"/>
  <c r="K126" i="31"/>
  <c r="G126" i="31"/>
  <c r="K125" i="31"/>
  <c r="G125" i="31"/>
  <c r="K123" i="31"/>
  <c r="G123" i="31"/>
  <c r="K122" i="31"/>
  <c r="G122" i="31"/>
  <c r="K121" i="31"/>
  <c r="G121" i="31"/>
  <c r="K120" i="31"/>
  <c r="G120" i="31"/>
  <c r="K119" i="31"/>
  <c r="G119" i="31"/>
  <c r="K118" i="31"/>
  <c r="G118" i="31"/>
  <c r="K117" i="31"/>
  <c r="G117" i="31"/>
  <c r="K116" i="31"/>
  <c r="G116" i="31"/>
  <c r="K115" i="31"/>
  <c r="G115" i="31"/>
  <c r="K114" i="31"/>
  <c r="G114" i="31"/>
  <c r="K113" i="31"/>
  <c r="G113" i="31"/>
  <c r="K112" i="31"/>
  <c r="G112" i="31"/>
  <c r="K111" i="31"/>
  <c r="G111" i="31"/>
  <c r="K110" i="31"/>
  <c r="G110" i="31"/>
  <c r="K109" i="31"/>
  <c r="G109" i="31"/>
  <c r="K108" i="31"/>
  <c r="G108" i="31"/>
  <c r="K107" i="31"/>
  <c r="G107" i="31"/>
  <c r="K106" i="31"/>
  <c r="G106" i="31"/>
  <c r="K105" i="31"/>
  <c r="G105" i="31"/>
  <c r="K104" i="31"/>
  <c r="G104" i="31"/>
  <c r="K99" i="31"/>
  <c r="G99" i="31"/>
  <c r="K98" i="31"/>
  <c r="G98" i="31"/>
  <c r="K97" i="31"/>
  <c r="G97" i="31"/>
  <c r="K96" i="31"/>
  <c r="G96" i="31"/>
  <c r="K95" i="31"/>
  <c r="G95" i="31"/>
  <c r="K94" i="31"/>
  <c r="G94" i="31"/>
  <c r="K93" i="31"/>
  <c r="G93" i="31"/>
  <c r="K92" i="31"/>
  <c r="G92" i="31"/>
  <c r="K88" i="31"/>
  <c r="G88" i="31"/>
  <c r="K87" i="31"/>
  <c r="G87" i="31"/>
  <c r="K85" i="31"/>
  <c r="G85" i="31"/>
  <c r="K84" i="31"/>
  <c r="G84" i="31"/>
  <c r="K82" i="31"/>
  <c r="G82" i="31"/>
  <c r="K81" i="31"/>
  <c r="G81" i="31"/>
  <c r="K80" i="31"/>
  <c r="G80" i="31"/>
  <c r="K79" i="31"/>
  <c r="G79" i="31"/>
  <c r="K78" i="31"/>
  <c r="K77" i="31"/>
  <c r="K76" i="31"/>
  <c r="G76" i="31"/>
  <c r="K75" i="31"/>
  <c r="K74" i="31"/>
  <c r="K73" i="31"/>
  <c r="G73" i="31"/>
  <c r="K72" i="31"/>
  <c r="G72" i="31"/>
  <c r="K71" i="31"/>
  <c r="G71" i="31"/>
  <c r="K70" i="31"/>
  <c r="G69" i="31"/>
  <c r="K68" i="31"/>
  <c r="G68" i="31"/>
  <c r="K67" i="31"/>
  <c r="G67" i="31"/>
  <c r="G66" i="31"/>
  <c r="K65" i="31"/>
  <c r="G65" i="31"/>
  <c r="K64" i="31"/>
  <c r="G64" i="31"/>
  <c r="K63" i="31"/>
  <c r="G63" i="31"/>
  <c r="K62" i="31"/>
  <c r="G62" i="31"/>
  <c r="K61" i="31"/>
  <c r="G61" i="31"/>
  <c r="K60" i="31"/>
  <c r="K59" i="31"/>
  <c r="G59" i="31"/>
  <c r="K58" i="31"/>
  <c r="G58" i="31"/>
  <c r="K57" i="31"/>
  <c r="K56" i="31"/>
  <c r="G56" i="31"/>
  <c r="K55" i="31"/>
  <c r="G55" i="31"/>
  <c r="K54" i="31"/>
  <c r="G54" i="31"/>
  <c r="K53" i="31"/>
  <c r="G53" i="31"/>
  <c r="K52" i="31"/>
  <c r="K51" i="31"/>
  <c r="K50" i="31"/>
  <c r="G50" i="31"/>
  <c r="K49" i="31"/>
  <c r="G49" i="31"/>
  <c r="K48" i="31"/>
  <c r="G48" i="31"/>
  <c r="K47" i="31"/>
  <c r="G47" i="31"/>
  <c r="K46" i="31"/>
  <c r="G46" i="31"/>
  <c r="K45" i="31"/>
  <c r="G45" i="31"/>
  <c r="K44" i="31"/>
  <c r="K43" i="31"/>
  <c r="G43" i="31"/>
  <c r="K42" i="31"/>
  <c r="G42" i="31"/>
  <c r="K41" i="31"/>
  <c r="G41" i="31"/>
  <c r="K40" i="31"/>
  <c r="G40" i="31"/>
  <c r="K39" i="31"/>
  <c r="G39" i="31"/>
  <c r="K38" i="31"/>
  <c r="K37" i="31"/>
  <c r="G37" i="31"/>
  <c r="K36" i="31"/>
  <c r="G36" i="31"/>
  <c r="K35" i="31"/>
  <c r="G35" i="31"/>
  <c r="K34" i="31"/>
  <c r="G34" i="31"/>
  <c r="K32" i="31"/>
  <c r="K31" i="31"/>
  <c r="G32" i="31"/>
  <c r="K26" i="31"/>
  <c r="G26" i="31"/>
  <c r="K25" i="31"/>
  <c r="G25" i="31"/>
  <c r="K23" i="31"/>
  <c r="G23" i="31"/>
  <c r="G22" i="31"/>
  <c r="G31" i="31"/>
  <c r="G77" i="31"/>
  <c r="E325" i="31"/>
  <c r="G325" i="31" s="1"/>
  <c r="H343" i="31"/>
  <c r="J343" i="31" s="1"/>
  <c r="J341" i="32" s="1"/>
  <c r="H341" i="32" s="1"/>
  <c r="H211" i="31"/>
  <c r="J211" i="31" s="1"/>
  <c r="H216" i="31"/>
  <c r="J216" i="31" s="1"/>
  <c r="H311" i="31"/>
  <c r="J311" i="31" s="1"/>
  <c r="H304" i="31"/>
  <c r="J304" i="31" s="1"/>
  <c r="H287" i="31"/>
  <c r="J287" i="31" s="1"/>
  <c r="J285" i="32" s="1"/>
  <c r="H285" i="32" s="1"/>
  <c r="K285" i="32" s="1"/>
  <c r="K303" i="32" s="1"/>
  <c r="H289" i="31"/>
  <c r="J289" i="31" s="1"/>
  <c r="H26" i="31"/>
  <c r="J26" i="31" s="1"/>
  <c r="H325" i="31"/>
  <c r="J325" i="31" s="1"/>
  <c r="M325" i="31" s="1"/>
  <c r="H25" i="31"/>
  <c r="J25" i="31" s="1"/>
  <c r="I37" i="32"/>
  <c r="L37" i="32" s="1"/>
  <c r="H37" i="32"/>
  <c r="K37" i="32" s="1"/>
  <c r="M37" i="32"/>
  <c r="H208" i="31"/>
  <c r="J208" i="31" s="1"/>
  <c r="H133" i="31"/>
  <c r="J133" i="31" s="1"/>
  <c r="M133" i="31" s="1"/>
  <c r="H94" i="31"/>
  <c r="J94" i="31" s="1"/>
  <c r="J94" i="32" s="1"/>
  <c r="H202" i="31"/>
  <c r="J202" i="31" s="1"/>
  <c r="M202" i="31" s="1"/>
  <c r="H115" i="31"/>
  <c r="J115" i="31" s="1"/>
  <c r="M115" i="31" s="1"/>
  <c r="H209" i="31"/>
  <c r="J209" i="31" s="1"/>
  <c r="M209" i="31" s="1"/>
  <c r="H125" i="31"/>
  <c r="J125" i="31" s="1"/>
  <c r="M125" i="31" s="1"/>
  <c r="H231" i="31"/>
  <c r="J231" i="31" s="1"/>
  <c r="M231" i="31" s="1"/>
  <c r="H230" i="31"/>
  <c r="J230" i="31" s="1"/>
  <c r="M230" i="31" s="1"/>
  <c r="H296" i="31"/>
  <c r="J296" i="31"/>
  <c r="J294" i="32" s="1"/>
  <c r="I294" i="32" s="1"/>
  <c r="L294" i="32" s="1"/>
  <c r="H128" i="31"/>
  <c r="J128" i="31" s="1"/>
  <c r="M128" i="31" s="1"/>
  <c r="H141" i="31"/>
  <c r="J141" i="31" s="1"/>
  <c r="H291" i="31"/>
  <c r="J291" i="31" s="1"/>
  <c r="M291" i="31" s="1"/>
  <c r="H238" i="31"/>
  <c r="J238" i="31" s="1"/>
  <c r="M238" i="31" s="1"/>
  <c r="H295" i="31"/>
  <c r="J295" i="31"/>
  <c r="H237" i="31"/>
  <c r="J237" i="31" s="1"/>
  <c r="H136" i="31"/>
  <c r="J136" i="31" s="1"/>
  <c r="M136" i="31" s="1"/>
  <c r="H122" i="31"/>
  <c r="J122" i="31" s="1"/>
  <c r="M122" i="31" s="1"/>
  <c r="H204" i="31"/>
  <c r="J204" i="31" s="1"/>
  <c r="M204" i="31" s="1"/>
  <c r="H271" i="31"/>
  <c r="J271" i="31" s="1"/>
  <c r="M271" i="31" s="1"/>
  <c r="H278" i="31"/>
  <c r="J278" i="31" s="1"/>
  <c r="M278" i="31" s="1"/>
  <c r="H184" i="31"/>
  <c r="J184" i="31" s="1"/>
  <c r="H93" i="31"/>
  <c r="J93" i="31" s="1"/>
  <c r="M93" i="31" s="1"/>
  <c r="H173" i="31"/>
  <c r="J173" i="31" s="1"/>
  <c r="M173" i="31" s="1"/>
  <c r="H112" i="31"/>
  <c r="J112" i="31" s="1"/>
  <c r="M112" i="31" s="1"/>
  <c r="H131" i="31"/>
  <c r="J131" i="31" s="1"/>
  <c r="H99" i="31"/>
  <c r="J99" i="31" s="1"/>
  <c r="H161" i="31"/>
  <c r="J161" i="31" s="1"/>
  <c r="M161" i="31" s="1"/>
  <c r="H154" i="31"/>
  <c r="J154" i="31" s="1"/>
  <c r="M154" i="31" s="1"/>
  <c r="H132" i="31"/>
  <c r="J132" i="31" s="1"/>
  <c r="M132" i="31" s="1"/>
  <c r="H270" i="31"/>
  <c r="J270" i="31" s="1"/>
  <c r="M270" i="31" s="1"/>
  <c r="M283" i="31" s="1"/>
  <c r="H195" i="31"/>
  <c r="J195" i="31" s="1"/>
  <c r="M195" i="31" s="1"/>
  <c r="H185" i="31"/>
  <c r="J185" i="31" s="1"/>
  <c r="M185" i="31" s="1"/>
  <c r="H222" i="31"/>
  <c r="J222" i="31" s="1"/>
  <c r="H104" i="31"/>
  <c r="J104" i="31" s="1"/>
  <c r="M104" i="31" s="1"/>
  <c r="M243" i="31" s="1"/>
  <c r="H217" i="31"/>
  <c r="J217" i="31" s="1"/>
  <c r="M217" i="31" s="1"/>
  <c r="H110" i="31"/>
  <c r="J110" i="31" s="1"/>
  <c r="M110" i="31" s="1"/>
  <c r="H281" i="31"/>
  <c r="J281" i="31" s="1"/>
  <c r="M281" i="31" s="1"/>
  <c r="H176" i="31"/>
  <c r="J176" i="31" s="1"/>
  <c r="H139" i="31"/>
  <c r="J139" i="31" s="1"/>
  <c r="M139" i="31" s="1"/>
  <c r="H121" i="31"/>
  <c r="J121" i="31" s="1"/>
  <c r="M121" i="31" s="1"/>
  <c r="H120" i="31"/>
  <c r="J120" i="31" s="1"/>
  <c r="M120" i="31" s="1"/>
  <c r="H282" i="31"/>
  <c r="J282" i="31" s="1"/>
  <c r="M282" i="31" s="1"/>
  <c r="H197" i="31"/>
  <c r="J197" i="31" s="1"/>
  <c r="H153" i="31"/>
  <c r="J153" i="31" s="1"/>
  <c r="M153" i="31" s="1"/>
  <c r="H210" i="31"/>
  <c r="J210" i="31" s="1"/>
  <c r="M210" i="31" s="1"/>
  <c r="H116" i="31"/>
  <c r="J116" i="31" s="1"/>
  <c r="M116" i="31" s="1"/>
  <c r="H155" i="31"/>
  <c r="J155" i="31" s="1"/>
  <c r="H174" i="31"/>
  <c r="J174" i="31" s="1"/>
  <c r="M174" i="31" s="1"/>
  <c r="H279" i="31"/>
  <c r="J279" i="31" s="1"/>
  <c r="M279" i="31" s="1"/>
  <c r="H205" i="31"/>
  <c r="J205" i="31" s="1"/>
  <c r="M205" i="31" s="1"/>
  <c r="H302" i="31"/>
  <c r="J302" i="31" s="1"/>
  <c r="J300" i="32" s="1"/>
  <c r="M300" i="32" s="1"/>
  <c r="H149" i="31"/>
  <c r="J149" i="31" s="1"/>
  <c r="M149" i="31" s="1"/>
  <c r="H130" i="31"/>
  <c r="J130" i="31" s="1"/>
  <c r="M130" i="31" s="1"/>
  <c r="H233" i="31"/>
  <c r="J233" i="31" s="1"/>
  <c r="M233" i="31" s="1"/>
  <c r="H274" i="31"/>
  <c r="J274" i="31" s="1"/>
  <c r="H106" i="31"/>
  <c r="J106" i="31" s="1"/>
  <c r="M106" i="31" s="1"/>
  <c r="H338" i="31"/>
  <c r="J338" i="31" s="1"/>
  <c r="J336" i="32" s="1"/>
  <c r="H330" i="31"/>
  <c r="J330" i="31" s="1"/>
  <c r="J328" i="32" s="1"/>
  <c r="H212" i="31"/>
  <c r="J212" i="31" s="1"/>
  <c r="M212" i="31" s="1"/>
  <c r="H225" i="31"/>
  <c r="J225" i="31" s="1"/>
  <c r="M225" i="31" s="1"/>
  <c r="H148" i="31"/>
  <c r="J148" i="31" s="1"/>
  <c r="M148" i="31" s="1"/>
  <c r="H180" i="31"/>
  <c r="J180" i="31" s="1"/>
  <c r="M180" i="31" s="1"/>
  <c r="H152" i="31"/>
  <c r="J152" i="31" s="1"/>
  <c r="M152" i="31" s="1"/>
  <c r="H98" i="31"/>
  <c r="J98" i="31" s="1"/>
  <c r="H158" i="31"/>
  <c r="J158" i="31" s="1"/>
  <c r="M158" i="31" s="1"/>
  <c r="H144" i="31"/>
  <c r="J144" i="31" s="1"/>
  <c r="M144" i="31" s="1"/>
  <c r="H105" i="31"/>
  <c r="J105" i="31" s="1"/>
  <c r="H96" i="31"/>
  <c r="J96" i="31" s="1"/>
  <c r="H337" i="31"/>
  <c r="J337" i="31" s="1"/>
  <c r="H187" i="31"/>
  <c r="J187" i="31" s="1"/>
  <c r="M187" i="31" s="1"/>
  <c r="H192" i="31"/>
  <c r="J192" i="31" s="1"/>
  <c r="M192" i="31" s="1"/>
  <c r="H297" i="31"/>
  <c r="J297" i="31" s="1"/>
  <c r="J295" i="32" s="1"/>
  <c r="H175" i="31"/>
  <c r="J175" i="31" s="1"/>
  <c r="M175" i="31" s="1"/>
  <c r="H140" i="31"/>
  <c r="J140" i="31" s="1"/>
  <c r="M140" i="31" s="1"/>
  <c r="H172" i="31"/>
  <c r="J172" i="31" s="1"/>
  <c r="M172" i="31" s="1"/>
  <c r="H223" i="31"/>
  <c r="J223" i="31" s="1"/>
  <c r="M223" i="31" s="1"/>
  <c r="H179" i="31"/>
  <c r="J179" i="31" s="1"/>
  <c r="M179" i="31" s="1"/>
  <c r="H189" i="31"/>
  <c r="J189" i="31" s="1"/>
  <c r="M189" i="31" s="1"/>
  <c r="H186" i="31"/>
  <c r="J186" i="31" s="1"/>
  <c r="M186" i="31" s="1"/>
  <c r="H236" i="31"/>
  <c r="J236" i="31" s="1"/>
  <c r="M236" i="31" s="1"/>
  <c r="H127" i="31"/>
  <c r="J127" i="31" s="1"/>
  <c r="M127" i="31" s="1"/>
  <c r="H182" i="31"/>
  <c r="J182" i="31" s="1"/>
  <c r="H108" i="31"/>
  <c r="J108" i="31" s="1"/>
  <c r="M108" i="31" s="1"/>
  <c r="H235" i="31"/>
  <c r="J235" i="31" s="1"/>
  <c r="M235" i="31" s="1"/>
  <c r="H272" i="31"/>
  <c r="J272" i="31" s="1"/>
  <c r="M272" i="31" s="1"/>
  <c r="H113" i="31"/>
  <c r="J113" i="31" s="1"/>
  <c r="M113" i="31" s="1"/>
  <c r="H177" i="31"/>
  <c r="J177" i="31" s="1"/>
  <c r="M177" i="31" s="1"/>
  <c r="H226" i="31"/>
  <c r="J226" i="31" s="1"/>
  <c r="M226" i="31" s="1"/>
  <c r="H201" i="31"/>
  <c r="J201" i="31" s="1"/>
  <c r="M201" i="31" s="1"/>
  <c r="H220" i="31"/>
  <c r="J220" i="31" s="1"/>
  <c r="M220" i="31" s="1"/>
  <c r="H188" i="31"/>
  <c r="J188" i="31" s="1"/>
  <c r="M188" i="31" s="1"/>
  <c r="H276" i="31"/>
  <c r="J276" i="31" s="1"/>
  <c r="M276" i="31" s="1"/>
  <c r="H135" i="31"/>
  <c r="J135" i="31" s="1"/>
  <c r="M135" i="31" s="1"/>
  <c r="H275" i="31"/>
  <c r="J275" i="31" s="1"/>
  <c r="M275" i="31" s="1"/>
  <c r="H213" i="31"/>
  <c r="J213" i="31" s="1"/>
  <c r="M213" i="31" s="1"/>
  <c r="H318" i="31"/>
  <c r="J318" i="31" s="1"/>
  <c r="J316" i="32" s="1"/>
  <c r="M316" i="32" s="1"/>
  <c r="H199" i="31"/>
  <c r="J199" i="31" s="1"/>
  <c r="M199" i="31" s="1"/>
  <c r="H288" i="31"/>
  <c r="J288" i="31" s="1"/>
  <c r="H200" i="31"/>
  <c r="J200" i="31" s="1"/>
  <c r="M200" i="31" s="1"/>
  <c r="H292" i="31"/>
  <c r="J292" i="31" s="1"/>
  <c r="H138" i="31"/>
  <c r="J138" i="31" s="1"/>
  <c r="H165" i="31"/>
  <c r="J165" i="31" s="1"/>
  <c r="M165" i="31" s="1"/>
  <c r="H170" i="31"/>
  <c r="J170" i="31" s="1"/>
  <c r="M170" i="31" s="1"/>
  <c r="H294" i="31"/>
  <c r="J294" i="31" s="1"/>
  <c r="M294" i="31" s="1"/>
  <c r="H190" i="31"/>
  <c r="J190" i="31" s="1"/>
  <c r="M190" i="31" s="1"/>
  <c r="H207" i="31"/>
  <c r="J207" i="31" s="1"/>
  <c r="H163" i="31"/>
  <c r="J163" i="31" s="1"/>
  <c r="M163" i="31" s="1"/>
  <c r="H171" i="31"/>
  <c r="J171" i="31" s="1"/>
  <c r="M171" i="31" s="1"/>
  <c r="H123" i="31"/>
  <c r="J123" i="31" s="1"/>
  <c r="M123" i="31" s="1"/>
  <c r="H134" i="31"/>
  <c r="J134" i="31" s="1"/>
  <c r="M134" i="31" s="1"/>
  <c r="H215" i="31"/>
  <c r="J215" i="31" s="1"/>
  <c r="M215" i="31" s="1"/>
  <c r="H117" i="31"/>
  <c r="J117" i="31" s="1"/>
  <c r="M117" i="31" s="1"/>
  <c r="H218" i="31"/>
  <c r="J218" i="31" s="1"/>
  <c r="M218" i="31" s="1"/>
  <c r="H147" i="31"/>
  <c r="J147" i="31" s="1"/>
  <c r="H109" i="31"/>
  <c r="J109" i="31" s="1"/>
  <c r="M109" i="31" s="1"/>
  <c r="H219" i="31"/>
  <c r="J219" i="31" s="1"/>
  <c r="M219" i="31" s="1"/>
  <c r="H169" i="31"/>
  <c r="J169" i="31" s="1"/>
  <c r="M169" i="31" s="1"/>
  <c r="H159" i="31"/>
  <c r="J159" i="31" s="1"/>
  <c r="M159" i="31" s="1"/>
  <c r="H178" i="31"/>
  <c r="J178" i="31" s="1"/>
  <c r="M178" i="31" s="1"/>
  <c r="H156" i="31"/>
  <c r="J156" i="31" s="1"/>
  <c r="M156" i="31" s="1"/>
  <c r="H309" i="31"/>
  <c r="H299" i="31"/>
  <c r="H162" i="31"/>
  <c r="J162" i="31" s="1"/>
  <c r="M162" i="31" s="1"/>
  <c r="H193" i="31"/>
  <c r="J193" i="31" s="1"/>
  <c r="M193" i="31" s="1"/>
  <c r="H214" i="31"/>
  <c r="J214" i="31" s="1"/>
  <c r="M214" i="31" s="1"/>
  <c r="H300" i="31"/>
  <c r="J300" i="31" s="1"/>
  <c r="H332" i="31"/>
  <c r="J332" i="31" s="1"/>
  <c r="J330" i="32" s="1"/>
  <c r="H330" i="32" s="1"/>
  <c r="K330" i="32" s="1"/>
  <c r="H277" i="31"/>
  <c r="J277" i="31" s="1"/>
  <c r="M277" i="31" s="1"/>
  <c r="H160" i="31"/>
  <c r="J160" i="31" s="1"/>
  <c r="M160" i="31" s="1"/>
  <c r="H203" i="31"/>
  <c r="J203" i="31" s="1"/>
  <c r="M203" i="31" s="1"/>
  <c r="H183" i="31"/>
  <c r="J183" i="31" s="1"/>
  <c r="M183" i="31" s="1"/>
  <c r="H198" i="31"/>
  <c r="J198" i="31" s="1"/>
  <c r="M198" i="31" s="1"/>
  <c r="H107" i="31"/>
  <c r="J107" i="31" s="1"/>
  <c r="M107" i="31" s="1"/>
  <c r="H293" i="31"/>
  <c r="J293" i="31" s="1"/>
  <c r="H228" i="31"/>
  <c r="J228" i="31" s="1"/>
  <c r="M228" i="31" s="1"/>
  <c r="H191" i="31"/>
  <c r="J191" i="31" s="1"/>
  <c r="M191" i="31" s="1"/>
  <c r="H166" i="31"/>
  <c r="J166" i="31" s="1"/>
  <c r="M166" i="31" s="1"/>
  <c r="H280" i="31"/>
  <c r="J280" i="31" s="1"/>
  <c r="M280" i="31" s="1"/>
  <c r="H234" i="31"/>
  <c r="J234" i="31" s="1"/>
  <c r="M234" i="31" s="1"/>
  <c r="H264" i="31"/>
  <c r="J264" i="31" s="1"/>
  <c r="J262" i="32" s="1"/>
  <c r="H114" i="31"/>
  <c r="J114" i="31" s="1"/>
  <c r="M114" i="31" s="1"/>
  <c r="H23" i="31"/>
  <c r="J23" i="31" s="1"/>
  <c r="H118" i="31"/>
  <c r="J118" i="31" s="1"/>
  <c r="M118" i="31" s="1"/>
  <c r="H111" i="31"/>
  <c r="J111" i="31" s="1"/>
  <c r="M111" i="31" s="1"/>
  <c r="H240" i="31"/>
  <c r="J240" i="31" s="1"/>
  <c r="M240" i="31" s="1"/>
  <c r="H323" i="31"/>
  <c r="J323" i="31" s="1"/>
  <c r="H95" i="31"/>
  <c r="J95" i="31" s="1"/>
  <c r="H142" i="31"/>
  <c r="J142" i="31" s="1"/>
  <c r="M142" i="31" s="1"/>
  <c r="H167" i="31"/>
  <c r="J167" i="31" s="1"/>
  <c r="M167" i="31" s="1"/>
  <c r="H119" i="31"/>
  <c r="J119" i="31" s="1"/>
  <c r="M119" i="31" s="1"/>
  <c r="H232" i="31"/>
  <c r="J232" i="31" s="1"/>
  <c r="M232" i="31" s="1"/>
  <c r="H229" i="31"/>
  <c r="J229" i="31" s="1"/>
  <c r="M229" i="31" s="1"/>
  <c r="H194" i="31"/>
  <c r="J194" i="31" s="1"/>
  <c r="M194" i="31" s="1"/>
  <c r="H259" i="31"/>
  <c r="J259" i="31" s="1"/>
  <c r="J257" i="32" s="1"/>
  <c r="H316" i="31"/>
  <c r="J316" i="31" s="1"/>
  <c r="M316" i="31" s="1"/>
  <c r="M319" i="31" s="1"/>
  <c r="H224" i="31"/>
  <c r="J224" i="31" s="1"/>
  <c r="M224" i="31" s="1"/>
  <c r="H146" i="31"/>
  <c r="J146" i="31"/>
  <c r="M146" i="31" s="1"/>
  <c r="H168" i="31"/>
  <c r="J168" i="31" s="1"/>
  <c r="M168" i="31" s="1"/>
  <c r="H126" i="31"/>
  <c r="J126" i="31" s="1"/>
  <c r="M126" i="31" s="1"/>
  <c r="H97" i="31"/>
  <c r="J97" i="31" s="1"/>
  <c r="M97" i="31" s="1"/>
  <c r="H92" i="31"/>
  <c r="J92" i="31" s="1"/>
  <c r="H227" i="31"/>
  <c r="J227" i="31" s="1"/>
  <c r="M227" i="31" s="1"/>
  <c r="H265" i="31"/>
  <c r="J265" i="31" s="1"/>
  <c r="H145" i="31"/>
  <c r="J145" i="31" s="1"/>
  <c r="M145" i="31" s="1"/>
  <c r="I68" i="32"/>
  <c r="L68" i="32" s="1"/>
  <c r="H68" i="32"/>
  <c r="K68" i="32" s="1"/>
  <c r="M68" i="32"/>
  <c r="I62" i="32"/>
  <c r="L62" i="32" s="1"/>
  <c r="M62" i="32"/>
  <c r="H62" i="32"/>
  <c r="K62" i="32" s="1"/>
  <c r="I48" i="32"/>
  <c r="L48" i="32" s="1"/>
  <c r="M48" i="32"/>
  <c r="H48" i="32"/>
  <c r="K48" i="32" s="1"/>
  <c r="I63" i="32"/>
  <c r="L63" i="32" s="1"/>
  <c r="M63" i="32"/>
  <c r="H63" i="32"/>
  <c r="K63" i="32" s="1"/>
  <c r="I54" i="32"/>
  <c r="L54" i="32" s="1"/>
  <c r="M54" i="32"/>
  <c r="H54" i="32"/>
  <c r="K54" i="32" s="1"/>
  <c r="I61" i="32"/>
  <c r="L61" i="32" s="1"/>
  <c r="M61" i="32"/>
  <c r="H61" i="32"/>
  <c r="K61" i="32" s="1"/>
  <c r="I64" i="32"/>
  <c r="L64" i="32" s="1"/>
  <c r="H64" i="32"/>
  <c r="K64" i="32" s="1"/>
  <c r="M64" i="32"/>
  <c r="M323" i="32"/>
  <c r="K323" i="32"/>
  <c r="H22" i="31"/>
  <c r="J22" i="31" s="1"/>
  <c r="M207" i="31"/>
  <c r="M184" i="31"/>
  <c r="M182" i="31"/>
  <c r="M138" i="31"/>
  <c r="I69" i="32"/>
  <c r="L69" i="32" s="1"/>
  <c r="M69" i="32"/>
  <c r="H69" i="32"/>
  <c r="K69" i="32" s="1"/>
  <c r="I72" i="32"/>
  <c r="L72" i="32" s="1"/>
  <c r="M72" i="32"/>
  <c r="H72" i="32"/>
  <c r="K72" i="32" s="1"/>
  <c r="M32" i="32"/>
  <c r="H32" i="32"/>
  <c r="K32" i="32" s="1"/>
  <c r="I32" i="32"/>
  <c r="L32" i="32" s="1"/>
  <c r="I59" i="32"/>
  <c r="L59" i="32" s="1"/>
  <c r="M59" i="32"/>
  <c r="H59" i="32"/>
  <c r="K59" i="32" s="1"/>
  <c r="M76" i="32"/>
  <c r="H76" i="32"/>
  <c r="K76" i="32" s="1"/>
  <c r="I76" i="32"/>
  <c r="L76" i="32" s="1"/>
  <c r="I65" i="32"/>
  <c r="L65" i="32" s="1"/>
  <c r="M65" i="32"/>
  <c r="H65" i="32"/>
  <c r="K65" i="32" s="1"/>
  <c r="I67" i="32"/>
  <c r="L67" i="32" s="1"/>
  <c r="M67" i="32"/>
  <c r="H67" i="32"/>
  <c r="K67" i="32" s="1"/>
  <c r="I66" i="32"/>
  <c r="L66" i="32" s="1"/>
  <c r="H66" i="32"/>
  <c r="K66" i="32" s="1"/>
  <c r="M66" i="32"/>
  <c r="I71" i="32"/>
  <c r="L71" i="32" s="1"/>
  <c r="H71" i="32"/>
  <c r="K71" i="32" s="1"/>
  <c r="M71" i="32"/>
  <c r="I34" i="32"/>
  <c r="L34" i="32" s="1"/>
  <c r="H34" i="32"/>
  <c r="K34" i="32" s="1"/>
  <c r="I36" i="32"/>
  <c r="L36" i="32" s="1"/>
  <c r="M36" i="32"/>
  <c r="H36" i="32"/>
  <c r="K36" i="32" s="1"/>
  <c r="I40" i="32"/>
  <c r="L40" i="32" s="1"/>
  <c r="M40" i="32"/>
  <c r="H40" i="32"/>
  <c r="K40" i="32"/>
  <c r="I50" i="32"/>
  <c r="L50" i="32" s="1"/>
  <c r="M50" i="32"/>
  <c r="H50" i="32"/>
  <c r="K50" i="32" s="1"/>
  <c r="I35" i="32"/>
  <c r="L35" i="32" s="1"/>
  <c r="H35" i="32"/>
  <c r="K35" i="32" s="1"/>
  <c r="M35" i="32"/>
  <c r="M330" i="31"/>
  <c r="M333" i="31" s="1"/>
  <c r="M297" i="31"/>
  <c r="M274" i="31"/>
  <c r="M237" i="31"/>
  <c r="M208" i="31"/>
  <c r="M197" i="31"/>
  <c r="M176" i="31"/>
  <c r="M155" i="31"/>
  <c r="M147" i="31"/>
  <c r="M141" i="31"/>
  <c r="M131" i="31"/>
  <c r="M105" i="31"/>
  <c r="I73" i="32"/>
  <c r="L73" i="32" s="1"/>
  <c r="M73" i="32"/>
  <c r="H73" i="32"/>
  <c r="K73" i="32" s="1"/>
  <c r="H257" i="31"/>
  <c r="J257" i="31" s="1"/>
  <c r="M257" i="31" s="1"/>
  <c r="M260" i="31" s="1"/>
  <c r="I207" i="32"/>
  <c r="L207" i="32" s="1"/>
  <c r="M207" i="32"/>
  <c r="H207" i="32"/>
  <c r="K207" i="32" s="1"/>
  <c r="I39" i="32"/>
  <c r="L39" i="32" s="1"/>
  <c r="M39" i="32"/>
  <c r="H39" i="32"/>
  <c r="K39" i="32" s="1"/>
  <c r="I81" i="32"/>
  <c r="L81" i="32" s="1"/>
  <c r="M81" i="32"/>
  <c r="H81" i="32"/>
  <c r="K81" i="32" s="1"/>
  <c r="I43" i="32"/>
  <c r="L43" i="32" s="1"/>
  <c r="M43" i="32"/>
  <c r="H43" i="32"/>
  <c r="K43" i="32" s="1"/>
  <c r="I79" i="32"/>
  <c r="L79" i="32" s="1"/>
  <c r="M79" i="32"/>
  <c r="H79" i="32"/>
  <c r="K79" i="32" s="1"/>
  <c r="I58" i="32"/>
  <c r="L58" i="32" s="1"/>
  <c r="H58" i="32"/>
  <c r="K58" i="32" s="1"/>
  <c r="M58" i="32"/>
  <c r="I47" i="32"/>
  <c r="L47" i="32" s="1"/>
  <c r="M47" i="32"/>
  <c r="H47" i="32"/>
  <c r="K47" i="32" s="1"/>
  <c r="I41" i="32"/>
  <c r="L41" i="32" s="1"/>
  <c r="M41" i="32"/>
  <c r="H41" i="32"/>
  <c r="K41" i="32" s="1"/>
  <c r="I55" i="32"/>
  <c r="L55" i="32" s="1"/>
  <c r="M55" i="32"/>
  <c r="H55" i="32"/>
  <c r="K55" i="32" s="1"/>
  <c r="I53" i="32"/>
  <c r="L53" i="32" s="1"/>
  <c r="H53" i="32"/>
  <c r="K53" i="32" s="1"/>
  <c r="M53" i="32"/>
  <c r="I82" i="32"/>
  <c r="L82" i="32" s="1"/>
  <c r="H82" i="32"/>
  <c r="K82" i="32" s="1"/>
  <c r="M82" i="32"/>
  <c r="I88" i="32"/>
  <c r="L88" i="32" s="1"/>
  <c r="H88" i="32"/>
  <c r="K88" i="32" s="1"/>
  <c r="M88" i="32"/>
  <c r="I49" i="32"/>
  <c r="L49" i="32" s="1"/>
  <c r="H49" i="32"/>
  <c r="K49" i="32" s="1"/>
  <c r="M49" i="32"/>
  <c r="I56" i="32"/>
  <c r="L56" i="32" s="1"/>
  <c r="M56" i="32"/>
  <c r="H56" i="32"/>
  <c r="K56" i="32" s="1"/>
  <c r="M77" i="32"/>
  <c r="I77" i="32"/>
  <c r="L77" i="32" s="1"/>
  <c r="H77" i="32"/>
  <c r="K77" i="32" s="1"/>
  <c r="I45" i="32"/>
  <c r="L45" i="32" s="1"/>
  <c r="H45" i="32"/>
  <c r="K45" i="32" s="1"/>
  <c r="M45" i="32"/>
  <c r="I84" i="32"/>
  <c r="L84" i="32" s="1"/>
  <c r="M84" i="32"/>
  <c r="H84" i="32"/>
  <c r="K84" i="32" s="1"/>
  <c r="I85" i="32"/>
  <c r="L85" i="32" s="1"/>
  <c r="H85" i="32"/>
  <c r="K85" i="32" s="1"/>
  <c r="M85" i="32"/>
  <c r="I42" i="32"/>
  <c r="L42" i="32" s="1"/>
  <c r="H42" i="32"/>
  <c r="K42" i="32" s="1"/>
  <c r="M42" i="32"/>
  <c r="I80" i="32"/>
  <c r="L80" i="32" s="1"/>
  <c r="H80" i="32"/>
  <c r="K80" i="32" s="1"/>
  <c r="M80" i="32"/>
  <c r="I87" i="32"/>
  <c r="L87" i="32" s="1"/>
  <c r="M87" i="32"/>
  <c r="H87" i="32"/>
  <c r="K87" i="32" s="1"/>
  <c r="I46" i="32"/>
  <c r="L46" i="32" s="1"/>
  <c r="M46" i="32"/>
  <c r="H46" i="32"/>
  <c r="K46" i="32" s="1"/>
  <c r="I300" i="32"/>
  <c r="L300" i="32" s="1"/>
  <c r="H294" i="32"/>
  <c r="K294" i="32" s="1"/>
  <c r="I171" i="32"/>
  <c r="L171" i="32" s="1"/>
  <c r="M171" i="32"/>
  <c r="H171" i="32"/>
  <c r="K171" i="32" s="1"/>
  <c r="I122" i="32"/>
  <c r="L122" i="32" s="1"/>
  <c r="H122" i="32"/>
  <c r="K122" i="32" s="1"/>
  <c r="M122" i="32"/>
  <c r="I118" i="32"/>
  <c r="L118" i="32" s="1"/>
  <c r="M118" i="32"/>
  <c r="H118" i="32"/>
  <c r="K118" i="32" s="1"/>
  <c r="I110" i="32"/>
  <c r="L110" i="32" s="1"/>
  <c r="M110" i="32"/>
  <c r="H110" i="32"/>
  <c r="K110" i="32" s="1"/>
  <c r="I108" i="32"/>
  <c r="L108" i="32" s="1"/>
  <c r="M108" i="32"/>
  <c r="H108" i="32"/>
  <c r="K108" i="32" s="1"/>
  <c r="I105" i="32"/>
  <c r="L105" i="32" s="1"/>
  <c r="H105" i="32"/>
  <c r="K105" i="32" s="1"/>
  <c r="M105" i="32"/>
  <c r="M185" i="32"/>
  <c r="M184" i="32"/>
  <c r="M188" i="32"/>
  <c r="M138" i="32"/>
  <c r="M231" i="32"/>
  <c r="M226" i="32"/>
  <c r="M220" i="32"/>
  <c r="M205" i="32"/>
  <c r="M200" i="32"/>
  <c r="M170" i="32"/>
  <c r="M168" i="32"/>
  <c r="M161" i="32"/>
  <c r="M155" i="32"/>
  <c r="M136" i="32"/>
  <c r="M131" i="32"/>
  <c r="M182" i="32"/>
  <c r="M233" i="32"/>
  <c r="M219" i="32"/>
  <c r="M163" i="32"/>
  <c r="M141" i="32"/>
  <c r="M123" i="32"/>
  <c r="M236" i="32"/>
  <c r="M167" i="32"/>
  <c r="M183" i="32"/>
  <c r="M140" i="32"/>
  <c r="M215" i="32"/>
  <c r="M113" i="32"/>
  <c r="M186" i="32"/>
  <c r="M238" i="32"/>
  <c r="M177" i="32"/>
  <c r="M169" i="32"/>
  <c r="M149" i="32"/>
  <c r="M192" i="32"/>
  <c r="M194" i="32"/>
  <c r="M235" i="32"/>
  <c r="M218" i="32"/>
  <c r="M119" i="32"/>
  <c r="M232" i="32"/>
  <c r="M166" i="32"/>
  <c r="M106" i="32"/>
  <c r="M190" i="32"/>
  <c r="M179" i="32"/>
  <c r="M187" i="32"/>
  <c r="I138" i="32"/>
  <c r="L138" i="32" s="1"/>
  <c r="M240" i="32"/>
  <c r="I234" i="32"/>
  <c r="L234" i="32" s="1"/>
  <c r="H234" i="32"/>
  <c r="K234" i="32" s="1"/>
  <c r="M234" i="32"/>
  <c r="M229" i="32"/>
  <c r="H220" i="32"/>
  <c r="K220" i="32" s="1"/>
  <c r="I220" i="32"/>
  <c r="L220" i="32" s="1"/>
  <c r="M217" i="32"/>
  <c r="I210" i="32"/>
  <c r="L210" i="32" s="1"/>
  <c r="M210" i="32"/>
  <c r="I178" i="32"/>
  <c r="L178" i="32" s="1"/>
  <c r="M178" i="32"/>
  <c r="H178" i="32"/>
  <c r="K178" i="32" s="1"/>
  <c r="M176" i="32"/>
  <c r="M165" i="32"/>
  <c r="I155" i="32"/>
  <c r="L155" i="32" s="1"/>
  <c r="M152" i="32"/>
  <c r="M147" i="32"/>
  <c r="H147" i="32"/>
  <c r="K147" i="32" s="1"/>
  <c r="I147" i="32"/>
  <c r="L147" i="32" s="1"/>
  <c r="I125" i="32"/>
  <c r="L125" i="32" s="1"/>
  <c r="M125" i="32"/>
  <c r="M121" i="32"/>
  <c r="M193" i="32"/>
  <c r="H187" i="32"/>
  <c r="K187" i="32" s="1"/>
  <c r="I187" i="32"/>
  <c r="L187" i="32" s="1"/>
  <c r="M191" i="32"/>
  <c r="H200" i="32"/>
  <c r="K200" i="32" s="1"/>
  <c r="I200" i="32"/>
  <c r="L200" i="32" s="1"/>
  <c r="M173" i="32"/>
  <c r="M148" i="32"/>
  <c r="I134" i="32"/>
  <c r="L134" i="32" s="1"/>
  <c r="M134" i="32"/>
  <c r="M127" i="32"/>
  <c r="H121" i="32"/>
  <c r="K121" i="32" s="1"/>
  <c r="I121" i="32"/>
  <c r="L121" i="32" s="1"/>
  <c r="I112" i="32"/>
  <c r="L112" i="32" s="1"/>
  <c r="M112" i="32"/>
  <c r="M228" i="32"/>
  <c r="I123" i="32"/>
  <c r="L123" i="32" s="1"/>
  <c r="I114" i="32"/>
  <c r="L114" i="32" s="1"/>
  <c r="M114" i="32"/>
  <c r="M146" i="32"/>
  <c r="M115" i="32"/>
  <c r="I183" i="32"/>
  <c r="L183" i="32" s="1"/>
  <c r="M120" i="32"/>
  <c r="H238" i="32"/>
  <c r="K238" i="32" s="1"/>
  <c r="I238" i="32"/>
  <c r="L238" i="32" s="1"/>
  <c r="M230" i="32"/>
  <c r="M212" i="32"/>
  <c r="M160" i="32"/>
  <c r="M135" i="32"/>
  <c r="M109" i="32"/>
  <c r="M174" i="32"/>
  <c r="M227" i="32"/>
  <c r="M214" i="32"/>
  <c r="I153" i="32"/>
  <c r="L153" i="32" s="1"/>
  <c r="H153" i="32"/>
  <c r="K153" i="32" s="1"/>
  <c r="M153" i="32"/>
  <c r="I222" i="32"/>
  <c r="L222" i="32" s="1"/>
  <c r="M222" i="32"/>
  <c r="H222" i="32"/>
  <c r="K222" i="32" s="1"/>
  <c r="I117" i="32"/>
  <c r="L117" i="32" s="1"/>
  <c r="M117" i="32"/>
  <c r="H117" i="32"/>
  <c r="K117" i="32" s="1"/>
  <c r="H192" i="32"/>
  <c r="K192" i="32" s="1"/>
  <c r="I192" i="32"/>
  <c r="L192" i="32" s="1"/>
  <c r="M198" i="32"/>
  <c r="I198" i="32"/>
  <c r="L198" i="32" s="1"/>
  <c r="I166" i="32"/>
  <c r="L166" i="32" s="1"/>
  <c r="M156" i="32"/>
  <c r="M128" i="32"/>
  <c r="H210" i="32"/>
  <c r="K210" i="32" s="1"/>
  <c r="I213" i="32"/>
  <c r="L213" i="32" s="1"/>
  <c r="M213" i="32"/>
  <c r="H134" i="32"/>
  <c r="K134" i="32" s="1"/>
  <c r="H123" i="32"/>
  <c r="K123" i="32" s="1"/>
  <c r="I145" i="32"/>
  <c r="L145" i="32" s="1"/>
  <c r="H145" i="32"/>
  <c r="K145" i="32" s="1"/>
  <c r="M145" i="32"/>
  <c r="I167" i="32"/>
  <c r="L167" i="32" s="1"/>
  <c r="M204" i="32"/>
  <c r="M201" i="32"/>
  <c r="H213" i="32"/>
  <c r="K213" i="32" s="1"/>
  <c r="H167" i="32"/>
  <c r="K167" i="32" s="1"/>
  <c r="I185" i="32"/>
  <c r="L185" i="32" s="1"/>
  <c r="M223" i="32"/>
  <c r="I205" i="32"/>
  <c r="L205" i="32" s="1"/>
  <c r="H152" i="32"/>
  <c r="K152" i="32" s="1"/>
  <c r="I152" i="32"/>
  <c r="L152" i="32" s="1"/>
  <c r="H112" i="32"/>
  <c r="K112" i="32" s="1"/>
  <c r="I142" i="32"/>
  <c r="L142" i="32" s="1"/>
  <c r="M142" i="32"/>
  <c r="H142" i="32"/>
  <c r="K142" i="32" s="1"/>
  <c r="I228" i="32"/>
  <c r="L228" i="32" s="1"/>
  <c r="M209" i="32"/>
  <c r="H209" i="32"/>
  <c r="K209" i="32" s="1"/>
  <c r="I209" i="32"/>
  <c r="L209" i="32" s="1"/>
  <c r="M180" i="32"/>
  <c r="I236" i="32"/>
  <c r="L236" i="32" s="1"/>
  <c r="M199" i="32"/>
  <c r="I225" i="32"/>
  <c r="L225" i="32" s="1"/>
  <c r="M225" i="32"/>
  <c r="I204" i="32"/>
  <c r="L204" i="32" s="1"/>
  <c r="M172" i="32"/>
  <c r="H172" i="32"/>
  <c r="K172" i="32" s="1"/>
  <c r="I172" i="32"/>
  <c r="L172" i="32" s="1"/>
  <c r="H201" i="32"/>
  <c r="K201" i="32" s="1"/>
  <c r="I201" i="32"/>
  <c r="L201" i="32" s="1"/>
  <c r="M144" i="32"/>
  <c r="I232" i="32"/>
  <c r="L232" i="32" s="1"/>
  <c r="I162" i="32"/>
  <c r="L162" i="32" s="1"/>
  <c r="H162" i="32"/>
  <c r="K162" i="32" s="1"/>
  <c r="M162" i="32"/>
  <c r="H138" i="32"/>
  <c r="K138" i="32" s="1"/>
  <c r="H185" i="32"/>
  <c r="K185" i="32" s="1"/>
  <c r="I231" i="32"/>
  <c r="L231" i="32" s="1"/>
  <c r="I165" i="32"/>
  <c r="L165" i="32" s="1"/>
  <c r="I159" i="32"/>
  <c r="L159" i="32" s="1"/>
  <c r="M159" i="32"/>
  <c r="H159" i="32"/>
  <c r="K159" i="32" s="1"/>
  <c r="M175" i="32"/>
  <c r="I175" i="32"/>
  <c r="L175" i="32" s="1"/>
  <c r="H175" i="32"/>
  <c r="K175" i="32" s="1"/>
  <c r="H169" i="32"/>
  <c r="K169" i="32" s="1"/>
  <c r="I169" i="32"/>
  <c r="L169" i="32" s="1"/>
  <c r="H166" i="32"/>
  <c r="K166" i="32" s="1"/>
  <c r="H155" i="32"/>
  <c r="K155" i="32" s="1"/>
  <c r="H165" i="32"/>
  <c r="K165" i="32" s="1"/>
  <c r="H231" i="32"/>
  <c r="K231" i="32" s="1"/>
  <c r="H183" i="32"/>
  <c r="K183" i="32" s="1"/>
  <c r="I237" i="32"/>
  <c r="L237" i="32" s="1"/>
  <c r="H237" i="32"/>
  <c r="K237" i="32" s="1"/>
  <c r="M237" i="32"/>
  <c r="H188" i="32"/>
  <c r="K188" i="32" s="1"/>
  <c r="I188" i="32"/>
  <c r="L188" i="32" s="1"/>
  <c r="H205" i="32"/>
  <c r="K205" i="32" s="1"/>
  <c r="H180" i="32"/>
  <c r="K180" i="32" s="1"/>
  <c r="I180" i="32"/>
  <c r="L180" i="32" s="1"/>
  <c r="I158" i="32"/>
  <c r="L158" i="32" s="1"/>
  <c r="M158" i="32"/>
  <c r="H158" i="32"/>
  <c r="K158" i="32" s="1"/>
  <c r="H215" i="32"/>
  <c r="K215" i="32" s="1"/>
  <c r="I215" i="32"/>
  <c r="L215" i="32" s="1"/>
  <c r="I154" i="32"/>
  <c r="L154" i="32" s="1"/>
  <c r="H154" i="32"/>
  <c r="K154" i="32" s="1"/>
  <c r="M154" i="32"/>
  <c r="H230" i="32"/>
  <c r="K230" i="32" s="1"/>
  <c r="I230" i="32"/>
  <c r="L230" i="32" s="1"/>
  <c r="H109" i="32"/>
  <c r="K109" i="32" s="1"/>
  <c r="I109" i="32"/>
  <c r="L109" i="32"/>
  <c r="H194" i="32"/>
  <c r="K194" i="32" s="1"/>
  <c r="I194" i="32"/>
  <c r="L194" i="32" s="1"/>
  <c r="M203" i="32"/>
  <c r="M208" i="32"/>
  <c r="H186" i="32"/>
  <c r="K186" i="32" s="1"/>
  <c r="I186" i="32"/>
  <c r="L186" i="32" s="1"/>
  <c r="H106" i="32"/>
  <c r="K106" i="32" s="1"/>
  <c r="I106" i="32"/>
  <c r="L106" i="32" s="1"/>
  <c r="H232" i="32"/>
  <c r="K232" i="32" s="1"/>
  <c r="H176" i="32"/>
  <c r="K176" i="32" s="1"/>
  <c r="I176" i="32"/>
  <c r="L176" i="32" s="1"/>
  <c r="H131" i="32"/>
  <c r="K131" i="32" s="1"/>
  <c r="I131" i="32"/>
  <c r="L131" i="32" s="1"/>
  <c r="I140" i="32"/>
  <c r="L140" i="32" s="1"/>
  <c r="M224" i="32"/>
  <c r="I224" i="32"/>
  <c r="L224" i="32" s="1"/>
  <c r="H227" i="32"/>
  <c r="K227" i="32" s="1"/>
  <c r="I227" i="32"/>
  <c r="L227" i="32" s="1"/>
  <c r="H179" i="32"/>
  <c r="K179" i="32" s="1"/>
  <c r="I179" i="32"/>
  <c r="L179" i="32" s="1"/>
  <c r="H228" i="32"/>
  <c r="K228" i="32" s="1"/>
  <c r="M116" i="32"/>
  <c r="I116" i="32"/>
  <c r="L116" i="32" s="1"/>
  <c r="H219" i="32"/>
  <c r="K219" i="32" s="1"/>
  <c r="I219" i="32"/>
  <c r="L219" i="32" s="1"/>
  <c r="H114" i="32"/>
  <c r="K114" i="32" s="1"/>
  <c r="H120" i="32"/>
  <c r="K120" i="32" s="1"/>
  <c r="I120" i="32"/>
  <c r="L120" i="32" s="1"/>
  <c r="H224" i="32"/>
  <c r="K224" i="32" s="1"/>
  <c r="H156" i="32"/>
  <c r="K156" i="32" s="1"/>
  <c r="I156" i="32"/>
  <c r="L156" i="32" s="1"/>
  <c r="H190" i="32"/>
  <c r="K190" i="32" s="1"/>
  <c r="I190" i="32"/>
  <c r="L190" i="32" s="1"/>
  <c r="H225" i="32"/>
  <c r="K225" i="32" s="1"/>
  <c r="H136" i="32"/>
  <c r="K136" i="32" s="1"/>
  <c r="I136" i="32"/>
  <c r="L136" i="32" s="1"/>
  <c r="H116" i="32"/>
  <c r="K116" i="32" s="1"/>
  <c r="M107" i="32"/>
  <c r="H146" i="32"/>
  <c r="K146" i="32" s="1"/>
  <c r="I146" i="32"/>
  <c r="L146" i="32" s="1"/>
  <c r="M195" i="32"/>
  <c r="H125" i="32"/>
  <c r="K125" i="32" s="1"/>
  <c r="M189" i="32"/>
  <c r="H218" i="32"/>
  <c r="K218" i="32" s="1"/>
  <c r="I218" i="32"/>
  <c r="L218" i="32" s="1"/>
  <c r="M139" i="32"/>
  <c r="I139" i="32"/>
  <c r="L139" i="32" s="1"/>
  <c r="H139" i="32"/>
  <c r="K139" i="32" s="1"/>
  <c r="H163" i="32"/>
  <c r="K163" i="32" s="1"/>
  <c r="I163" i="32"/>
  <c r="L163" i="32" s="1"/>
  <c r="I133" i="32"/>
  <c r="L133" i="32" s="1"/>
  <c r="H133" i="32"/>
  <c r="K133" i="32" s="1"/>
  <c r="M133" i="32"/>
  <c r="M111" i="32"/>
  <c r="I111" i="32"/>
  <c r="L111" i="32" s="1"/>
  <c r="H111" i="32"/>
  <c r="K111" i="32" s="1"/>
  <c r="I197" i="32"/>
  <c r="L197" i="32" s="1"/>
  <c r="H197" i="32"/>
  <c r="K197" i="32" s="1"/>
  <c r="M197" i="32"/>
  <c r="H193" i="32"/>
  <c r="K193" i="32" s="1"/>
  <c r="I193" i="32"/>
  <c r="L193" i="32" s="1"/>
  <c r="H226" i="32"/>
  <c r="K226" i="32" s="1"/>
  <c r="I226" i="32"/>
  <c r="L226" i="32" s="1"/>
  <c r="H217" i="32"/>
  <c r="K217" i="32" s="1"/>
  <c r="I217" i="32"/>
  <c r="L217" i="32" s="1"/>
  <c r="I202" i="32"/>
  <c r="L202" i="32" s="1"/>
  <c r="M202" i="32"/>
  <c r="M130" i="32"/>
  <c r="H160" i="32"/>
  <c r="K160" i="32" s="1"/>
  <c r="I160" i="32"/>
  <c r="L160" i="32" s="1"/>
  <c r="M132" i="32"/>
  <c r="I132" i="32"/>
  <c r="L132" i="32" s="1"/>
  <c r="H132" i="32"/>
  <c r="K132" i="32" s="1"/>
  <c r="H236" i="32"/>
  <c r="K236" i="32" s="1"/>
  <c r="H168" i="32"/>
  <c r="K168" i="32" s="1"/>
  <c r="I168" i="32"/>
  <c r="L168" i="32" s="1"/>
  <c r="H115" i="32"/>
  <c r="K115" i="32" s="1"/>
  <c r="I115" i="32"/>
  <c r="L115" i="32" s="1"/>
  <c r="H195" i="32"/>
  <c r="K195" i="32" s="1"/>
  <c r="I195" i="32"/>
  <c r="L195" i="32" s="1"/>
  <c r="I126" i="32"/>
  <c r="L126" i="32" s="1"/>
  <c r="M126" i="32"/>
  <c r="H126" i="32"/>
  <c r="K126" i="32" s="1"/>
  <c r="H144" i="32"/>
  <c r="K144" i="32" s="1"/>
  <c r="I144" i="32"/>
  <c r="L144" i="32" s="1"/>
  <c r="H191" i="32"/>
  <c r="K191" i="32" s="1"/>
  <c r="I191" i="32"/>
  <c r="L191" i="32" s="1"/>
  <c r="H223" i="32"/>
  <c r="K223" i="32" s="1"/>
  <c r="I223" i="32"/>
  <c r="L223" i="32" s="1"/>
  <c r="H202" i="32"/>
  <c r="K202" i="32" s="1"/>
  <c r="H107" i="32"/>
  <c r="K107" i="32" s="1"/>
  <c r="I107" i="32"/>
  <c r="L107" i="32" s="1"/>
  <c r="I189" i="32"/>
  <c r="L189" i="32" s="1"/>
  <c r="H149" i="32"/>
  <c r="K149" i="32" s="1"/>
  <c r="I149" i="32"/>
  <c r="L149" i="32" s="1"/>
  <c r="H127" i="32"/>
  <c r="K127" i="32" s="1"/>
  <c r="I127" i="32"/>
  <c r="L127" i="32" s="1"/>
  <c r="H141" i="32"/>
  <c r="K141" i="32" s="1"/>
  <c r="I141" i="32"/>
  <c r="L141" i="32" s="1"/>
  <c r="H204" i="32"/>
  <c r="K204" i="32" s="1"/>
  <c r="I208" i="32"/>
  <c r="L208" i="32" s="1"/>
  <c r="H208" i="32"/>
  <c r="K208" i="32" s="1"/>
  <c r="H233" i="32"/>
  <c r="K233" i="32" s="1"/>
  <c r="I233" i="32"/>
  <c r="L233" i="32" s="1"/>
  <c r="H130" i="32"/>
  <c r="K130" i="32" s="1"/>
  <c r="I130" i="32"/>
  <c r="L130" i="32" s="1"/>
  <c r="H140" i="32"/>
  <c r="K140" i="32" s="1"/>
  <c r="H173" i="32"/>
  <c r="K173" i="32" s="1"/>
  <c r="I173" i="32"/>
  <c r="L173" i="32" s="1"/>
  <c r="H229" i="32"/>
  <c r="K229" i="32" s="1"/>
  <c r="I229" i="32"/>
  <c r="L229" i="32" s="1"/>
  <c r="H170" i="32"/>
  <c r="K170" i="32" s="1"/>
  <c r="I170" i="32"/>
  <c r="L170" i="32" s="1"/>
  <c r="H135" i="32"/>
  <c r="K135" i="32" s="1"/>
  <c r="I135" i="32"/>
  <c r="L135" i="32" s="1"/>
  <c r="H214" i="32"/>
  <c r="K214" i="32" s="1"/>
  <c r="I214" i="32"/>
  <c r="L214" i="32" s="1"/>
  <c r="H113" i="32"/>
  <c r="K113" i="32" s="1"/>
  <c r="I113" i="32"/>
  <c r="L113" i="32" s="1"/>
  <c r="H199" i="32"/>
  <c r="K199" i="32" s="1"/>
  <c r="I199" i="32"/>
  <c r="L199" i="32" s="1"/>
  <c r="H189" i="32"/>
  <c r="K189" i="32" s="1"/>
  <c r="H161" i="32"/>
  <c r="K161" i="32" s="1"/>
  <c r="I161" i="32"/>
  <c r="L161" i="32" s="1"/>
  <c r="H235" i="32"/>
  <c r="K235" i="32" s="1"/>
  <c r="I235" i="32"/>
  <c r="L235" i="32" s="1"/>
  <c r="M104" i="32"/>
  <c r="H177" i="32"/>
  <c r="K177" i="32" s="1"/>
  <c r="I177" i="32"/>
  <c r="L177" i="32" s="1"/>
  <c r="H198" i="32"/>
  <c r="K198" i="32" s="1"/>
  <c r="H174" i="32"/>
  <c r="K174" i="32" s="1"/>
  <c r="I174" i="32"/>
  <c r="L174" i="32" s="1"/>
  <c r="H184" i="32"/>
  <c r="K184" i="32" s="1"/>
  <c r="I184" i="32"/>
  <c r="L184" i="32" s="1"/>
  <c r="H104" i="32"/>
  <c r="K104" i="32" s="1"/>
  <c r="I104" i="32"/>
  <c r="L104" i="32" s="1"/>
  <c r="H212" i="32"/>
  <c r="K212" i="32" s="1"/>
  <c r="I212" i="32"/>
  <c r="L212" i="32" s="1"/>
  <c r="H119" i="32"/>
  <c r="K119" i="32" s="1"/>
  <c r="I119" i="32"/>
  <c r="L119" i="32" s="1"/>
  <c r="H240" i="32"/>
  <c r="K240" i="32" s="1"/>
  <c r="I240" i="32"/>
  <c r="L240" i="32" s="1"/>
  <c r="H148" i="32"/>
  <c r="K148" i="32" s="1"/>
  <c r="I148" i="32"/>
  <c r="L148" i="32" s="1"/>
  <c r="H182" i="32"/>
  <c r="K182" i="32" s="1"/>
  <c r="I182" i="32"/>
  <c r="L182" i="32" s="1"/>
  <c r="H203" i="32"/>
  <c r="K203" i="32" s="1"/>
  <c r="I203" i="32"/>
  <c r="L203" i="32" s="1"/>
  <c r="H128" i="32"/>
  <c r="K128" i="32" s="1"/>
  <c r="I128" i="32"/>
  <c r="L128" i="32" s="1"/>
  <c r="M278" i="32"/>
  <c r="M280" i="32"/>
  <c r="M277" i="32"/>
  <c r="H278" i="32"/>
  <c r="K278" i="32" s="1"/>
  <c r="I278" i="32"/>
  <c r="L278" i="32" s="1"/>
  <c r="M275" i="32"/>
  <c r="M269" i="32"/>
  <c r="I269" i="32"/>
  <c r="L269" i="32" s="1"/>
  <c r="M272" i="32"/>
  <c r="I274" i="32"/>
  <c r="L274" i="32" s="1"/>
  <c r="M274" i="32"/>
  <c r="M279" i="32"/>
  <c r="M270" i="32"/>
  <c r="H280" i="32"/>
  <c r="K280" i="32" s="1"/>
  <c r="I280" i="32"/>
  <c r="L280" i="32"/>
  <c r="I273" i="32"/>
  <c r="L273" i="32" s="1"/>
  <c r="M273" i="32"/>
  <c r="H273" i="32"/>
  <c r="K273" i="32" s="1"/>
  <c r="M276" i="32"/>
  <c r="I276" i="32"/>
  <c r="L276" i="32" s="1"/>
  <c r="H276" i="32"/>
  <c r="K276" i="32" s="1"/>
  <c r="H270" i="32"/>
  <c r="K270" i="32" s="1"/>
  <c r="I270" i="32"/>
  <c r="L270" i="32" s="1"/>
  <c r="H275" i="32"/>
  <c r="K275" i="32" s="1"/>
  <c r="I275" i="32"/>
  <c r="L275" i="32" s="1"/>
  <c r="H279" i="32"/>
  <c r="K279" i="32" s="1"/>
  <c r="I279" i="32"/>
  <c r="L279" i="32" s="1"/>
  <c r="H269" i="32"/>
  <c r="K269" i="32"/>
  <c r="H272" i="32"/>
  <c r="K272" i="32" s="1"/>
  <c r="I272" i="32"/>
  <c r="L272" i="32" s="1"/>
  <c r="H274" i="32"/>
  <c r="K274" i="32" s="1"/>
  <c r="M268" i="32"/>
  <c r="H277" i="32"/>
  <c r="K277" i="32" s="1"/>
  <c r="I277" i="32"/>
  <c r="L277" i="32" s="1"/>
  <c r="H268" i="32"/>
  <c r="K268" i="32" s="1"/>
  <c r="I268" i="32"/>
  <c r="L268" i="32" s="1"/>
  <c r="M332" i="31" l="1"/>
  <c r="J314" i="32"/>
  <c r="M314" i="32" s="1"/>
  <c r="M317" i="32" s="1"/>
  <c r="J299" i="31"/>
  <c r="J292" i="32"/>
  <c r="H292" i="32" s="1"/>
  <c r="K292" i="32" s="1"/>
  <c r="K260" i="31"/>
  <c r="M94" i="31"/>
  <c r="H336" i="32"/>
  <c r="K336" i="32" s="1"/>
  <c r="I336" i="32"/>
  <c r="L336" i="32" s="1"/>
  <c r="M336" i="32"/>
  <c r="J22" i="32"/>
  <c r="M22" i="32" s="1"/>
  <c r="M27" i="32" s="1"/>
  <c r="M22" i="31"/>
  <c r="M27" i="31" s="1"/>
  <c r="H295" i="32"/>
  <c r="K295" i="32" s="1"/>
  <c r="I295" i="32"/>
  <c r="L295" i="32" s="1"/>
  <c r="J97" i="32"/>
  <c r="I97" i="32" s="1"/>
  <c r="L97" i="32" s="1"/>
  <c r="J397" i="31"/>
  <c r="M397" i="31" s="1"/>
  <c r="K312" i="31"/>
  <c r="J23" i="32"/>
  <c r="M23" i="32" s="1"/>
  <c r="M23" i="31"/>
  <c r="J290" i="32"/>
  <c r="M292" i="31"/>
  <c r="M264" i="31"/>
  <c r="M266" i="31" s="1"/>
  <c r="M302" i="31"/>
  <c r="J77" i="31"/>
  <c r="M77" i="31" s="1"/>
  <c r="J309" i="31"/>
  <c r="J307" i="32" s="1"/>
  <c r="H314" i="32"/>
  <c r="K314" i="32" s="1"/>
  <c r="K317" i="32" s="1"/>
  <c r="J289" i="32"/>
  <c r="M289" i="32" s="1"/>
  <c r="K333" i="31"/>
  <c r="G251" i="32"/>
  <c r="J69" i="31"/>
  <c r="M69" i="31" s="1"/>
  <c r="M338" i="31"/>
  <c r="H300" i="32"/>
  <c r="K300" i="32" s="1"/>
  <c r="J93" i="32"/>
  <c r="I93" i="32" s="1"/>
  <c r="L93" i="32" s="1"/>
  <c r="K243" i="31"/>
  <c r="I314" i="32"/>
  <c r="L314" i="32" s="1"/>
  <c r="L317" i="32" s="1"/>
  <c r="J344" i="32"/>
  <c r="I344" i="32" s="1"/>
  <c r="L344" i="32" s="1"/>
  <c r="M250" i="31"/>
  <c r="J248" i="32"/>
  <c r="M248" i="32" s="1"/>
  <c r="J359" i="32"/>
  <c r="H359" i="32" s="1"/>
  <c r="K359" i="32" s="1"/>
  <c r="J388" i="32"/>
  <c r="H388" i="32" s="1"/>
  <c r="K388" i="32" s="1"/>
  <c r="M385" i="31"/>
  <c r="M401" i="31"/>
  <c r="J247" i="32"/>
  <c r="H247" i="32" s="1"/>
  <c r="K247" i="32" s="1"/>
  <c r="J250" i="32"/>
  <c r="H250" i="32" s="1"/>
  <c r="K250" i="32" s="1"/>
  <c r="M318" i="31"/>
  <c r="J293" i="32"/>
  <c r="M295" i="31"/>
  <c r="J302" i="32"/>
  <c r="M304" i="31"/>
  <c r="K100" i="31"/>
  <c r="K326" i="31"/>
  <c r="M350" i="31"/>
  <c r="J348" i="32"/>
  <c r="H348" i="32" s="1"/>
  <c r="K348" i="32" s="1"/>
  <c r="M222" i="31"/>
  <c r="I22" i="32"/>
  <c r="L22" i="32" s="1"/>
  <c r="L27" i="32" s="1"/>
  <c r="J92" i="32"/>
  <c r="M92" i="31"/>
  <c r="M100" i="31" s="1"/>
  <c r="M299" i="31"/>
  <c r="J297" i="32"/>
  <c r="M247" i="31"/>
  <c r="J245" i="32"/>
  <c r="M245" i="32" s="1"/>
  <c r="G222" i="31"/>
  <c r="L281" i="32"/>
  <c r="I330" i="32"/>
  <c r="L330" i="32" s="1"/>
  <c r="M330" i="32"/>
  <c r="K27" i="31"/>
  <c r="J392" i="32"/>
  <c r="I392" i="32" s="1"/>
  <c r="L392" i="32" s="1"/>
  <c r="I262" i="32"/>
  <c r="L262" i="32" s="1"/>
  <c r="L264" i="32" s="1"/>
  <c r="H262" i="32"/>
  <c r="K262" i="32" s="1"/>
  <c r="K264" i="32" s="1"/>
  <c r="M93" i="32"/>
  <c r="J255" i="32"/>
  <c r="I255" i="32" s="1"/>
  <c r="L255" i="32" s="1"/>
  <c r="L258" i="32" s="1"/>
  <c r="H316" i="32"/>
  <c r="K316" i="32" s="1"/>
  <c r="H93" i="32"/>
  <c r="K93" i="32" s="1"/>
  <c r="M285" i="32"/>
  <c r="M303" i="32" s="1"/>
  <c r="J25" i="32"/>
  <c r="M25" i="31"/>
  <c r="M281" i="32"/>
  <c r="M241" i="32"/>
  <c r="M262" i="32"/>
  <c r="M264" i="32" s="1"/>
  <c r="H290" i="32"/>
  <c r="K290" i="32" s="1"/>
  <c r="M294" i="32"/>
  <c r="I316" i="32"/>
  <c r="L316" i="32" s="1"/>
  <c r="I285" i="32"/>
  <c r="L285" i="32" s="1"/>
  <c r="L303" i="32" s="1"/>
  <c r="M292" i="32"/>
  <c r="I292" i="32"/>
  <c r="L292" i="32" s="1"/>
  <c r="J335" i="32"/>
  <c r="M337" i="31"/>
  <c r="M339" i="31" s="1"/>
  <c r="H289" i="32"/>
  <c r="K289" i="32" s="1"/>
  <c r="I289" i="32"/>
  <c r="L289" i="32" s="1"/>
  <c r="I341" i="32"/>
  <c r="G331" i="32"/>
  <c r="J386" i="32"/>
  <c r="M386" i="32" s="1"/>
  <c r="M362" i="32"/>
  <c r="H362" i="32"/>
  <c r="K362" i="32" s="1"/>
  <c r="M403" i="31"/>
  <c r="J401" i="32"/>
  <c r="H401" i="32" s="1"/>
  <c r="K401" i="32" s="1"/>
  <c r="L241" i="32"/>
  <c r="M295" i="32"/>
  <c r="M296" i="31"/>
  <c r="M287" i="31"/>
  <c r="M305" i="31" s="1"/>
  <c r="J66" i="31"/>
  <c r="M66" i="31" s="1"/>
  <c r="H383" i="32"/>
  <c r="K383" i="32" s="1"/>
  <c r="M383" i="32"/>
  <c r="G258" i="32"/>
  <c r="G100" i="32"/>
  <c r="G241" i="32"/>
  <c r="G303" i="32"/>
  <c r="G317" i="32"/>
  <c r="K89" i="32"/>
  <c r="G89" i="32"/>
  <c r="K281" i="32"/>
  <c r="K241" i="32"/>
  <c r="L89" i="32"/>
  <c r="H257" i="32"/>
  <c r="K257" i="32" s="1"/>
  <c r="M257" i="32"/>
  <c r="I257" i="32"/>
  <c r="L257" i="32" s="1"/>
  <c r="M323" i="31"/>
  <c r="M326" i="31" s="1"/>
  <c r="J321" i="32"/>
  <c r="I94" i="32"/>
  <c r="L94" i="32" s="1"/>
  <c r="M94" i="32"/>
  <c r="H94" i="32"/>
  <c r="K94" i="32" s="1"/>
  <c r="J263" i="32"/>
  <c r="M265" i="31"/>
  <c r="M97" i="32"/>
  <c r="H97" i="32"/>
  <c r="K97" i="32" s="1"/>
  <c r="J96" i="32"/>
  <c r="M96" i="31"/>
  <c r="J98" i="32"/>
  <c r="M98" i="31"/>
  <c r="H328" i="32"/>
  <c r="K328" i="32" s="1"/>
  <c r="K331" i="32" s="1"/>
  <c r="I328" i="32"/>
  <c r="L328" i="32" s="1"/>
  <c r="L331" i="32" s="1"/>
  <c r="M328" i="32"/>
  <c r="M331" i="32" s="1"/>
  <c r="M362" i="31"/>
  <c r="J360" i="32"/>
  <c r="M378" i="31"/>
  <c r="J376" i="32"/>
  <c r="M383" i="31"/>
  <c r="J381" i="32"/>
  <c r="M381" i="32" s="1"/>
  <c r="J397" i="32"/>
  <c r="I397" i="32" s="1"/>
  <c r="L397" i="32" s="1"/>
  <c r="M399" i="31"/>
  <c r="J95" i="32"/>
  <c r="M95" i="31"/>
  <c r="J291" i="32"/>
  <c r="M293" i="31"/>
  <c r="J298" i="32"/>
  <c r="M300" i="31"/>
  <c r="M309" i="31"/>
  <c r="M312" i="31" s="1"/>
  <c r="M259" i="31"/>
  <c r="J287" i="32"/>
  <c r="M289" i="31"/>
  <c r="K266" i="31"/>
  <c r="M89" i="32"/>
  <c r="J286" i="32"/>
  <c r="M288" i="31"/>
  <c r="J99" i="32"/>
  <c r="M99" i="31"/>
  <c r="M347" i="31"/>
  <c r="J345" i="32"/>
  <c r="H345" i="32" s="1"/>
  <c r="K345" i="32" s="1"/>
  <c r="E259" i="31"/>
  <c r="G259" i="31" s="1"/>
  <c r="E257" i="31"/>
  <c r="G257" i="31" s="1"/>
  <c r="K283" i="31"/>
  <c r="J350" i="32"/>
  <c r="M352" i="31"/>
  <c r="G323" i="32"/>
  <c r="G324" i="32" s="1"/>
  <c r="I323" i="32"/>
  <c r="L323" i="32" s="1"/>
  <c r="M26" i="31"/>
  <c r="J26" i="32"/>
  <c r="J309" i="32"/>
  <c r="M311" i="31"/>
  <c r="K253" i="31"/>
  <c r="G27" i="32"/>
  <c r="G281" i="32"/>
  <c r="J395" i="32"/>
  <c r="J356" i="32"/>
  <c r="H356" i="32" s="1"/>
  <c r="K356" i="32" s="1"/>
  <c r="M358" i="31"/>
  <c r="J368" i="32"/>
  <c r="M368" i="32" s="1"/>
  <c r="M370" i="31"/>
  <c r="M371" i="31"/>
  <c r="J369" i="32"/>
  <c r="I369" i="32" s="1"/>
  <c r="L369" i="32" s="1"/>
  <c r="M372" i="31"/>
  <c r="J370" i="32"/>
  <c r="M386" i="31"/>
  <c r="J384" i="32"/>
  <c r="J394" i="32"/>
  <c r="H394" i="32" s="1"/>
  <c r="K394" i="32" s="1"/>
  <c r="M396" i="31"/>
  <c r="K89" i="31"/>
  <c r="K305" i="31"/>
  <c r="M363" i="31"/>
  <c r="J361" i="32"/>
  <c r="M361" i="32" s="1"/>
  <c r="J381" i="31"/>
  <c r="K355" i="31"/>
  <c r="K405" i="31" s="1"/>
  <c r="J355" i="31"/>
  <c r="M395" i="31"/>
  <c r="J393" i="32"/>
  <c r="J353" i="31"/>
  <c r="M353" i="31" s="1"/>
  <c r="J376" i="31"/>
  <c r="H390" i="32"/>
  <c r="K390" i="32" s="1"/>
  <c r="M390" i="32"/>
  <c r="I390" i="32"/>
  <c r="L390" i="32" s="1"/>
  <c r="J378" i="32"/>
  <c r="M380" i="31"/>
  <c r="I366" i="32"/>
  <c r="L366" i="32" s="1"/>
  <c r="H366" i="32"/>
  <c r="K366" i="32" s="1"/>
  <c r="M366" i="32"/>
  <c r="J398" i="32"/>
  <c r="M400" i="31"/>
  <c r="M382" i="31"/>
  <c r="J380" i="32"/>
  <c r="M345" i="31"/>
  <c r="J343" i="32"/>
  <c r="M369" i="31"/>
  <c r="J367" i="32"/>
  <c r="M373" i="31"/>
  <c r="J371" i="32"/>
  <c r="M359" i="31"/>
  <c r="J357" i="32"/>
  <c r="M404" i="31"/>
  <c r="J402" i="32"/>
  <c r="M364" i="31"/>
  <c r="J365" i="32"/>
  <c r="M367" i="31"/>
  <c r="I399" i="32"/>
  <c r="L399" i="32" s="1"/>
  <c r="M399" i="32"/>
  <c r="J382" i="32"/>
  <c r="M384" i="31"/>
  <c r="M402" i="31"/>
  <c r="J400" i="32"/>
  <c r="M366" i="31"/>
  <c r="J364" i="32"/>
  <c r="M398" i="31"/>
  <c r="J396" i="32"/>
  <c r="M248" i="31"/>
  <c r="J246" i="32"/>
  <c r="M344" i="31"/>
  <c r="J342" i="32"/>
  <c r="M377" i="31"/>
  <c r="J375" i="32"/>
  <c r="M379" i="31"/>
  <c r="J377" i="32"/>
  <c r="M393" i="31"/>
  <c r="J391" i="32"/>
  <c r="J249" i="32"/>
  <c r="I356" i="32"/>
  <c r="L356" i="32" s="1"/>
  <c r="M357" i="31"/>
  <c r="J355" i="32"/>
  <c r="M368" i="31"/>
  <c r="M375" i="31"/>
  <c r="J373" i="32"/>
  <c r="M389" i="31"/>
  <c r="J387" i="32"/>
  <c r="M391" i="31"/>
  <c r="J389" i="32"/>
  <c r="M348" i="32" l="1"/>
  <c r="H22" i="32"/>
  <c r="K22" i="32" s="1"/>
  <c r="K27" i="32" s="1"/>
  <c r="M359" i="32"/>
  <c r="H23" i="32"/>
  <c r="K23" i="32" s="1"/>
  <c r="M344" i="32"/>
  <c r="H344" i="32"/>
  <c r="K344" i="32" s="1"/>
  <c r="I388" i="32"/>
  <c r="L388" i="32" s="1"/>
  <c r="H381" i="32"/>
  <c r="K381" i="32" s="1"/>
  <c r="I386" i="32"/>
  <c r="L386" i="32" s="1"/>
  <c r="H386" i="32"/>
  <c r="K386" i="32" s="1"/>
  <c r="I381" i="32"/>
  <c r="L381" i="32" s="1"/>
  <c r="I245" i="32"/>
  <c r="L245" i="32" s="1"/>
  <c r="J351" i="32"/>
  <c r="I351" i="32" s="1"/>
  <c r="L351" i="32" s="1"/>
  <c r="H369" i="32"/>
  <c r="K369" i="32" s="1"/>
  <c r="I359" i="32"/>
  <c r="L359" i="32" s="1"/>
  <c r="I23" i="32"/>
  <c r="L23" i="32" s="1"/>
  <c r="I348" i="32"/>
  <c r="L348" i="32" s="1"/>
  <c r="I248" i="32"/>
  <c r="L248" i="32" s="1"/>
  <c r="M290" i="32"/>
  <c r="I290" i="32"/>
  <c r="L290" i="32" s="1"/>
  <c r="M89" i="31"/>
  <c r="I361" i="32"/>
  <c r="L361" i="32" s="1"/>
  <c r="M388" i="32"/>
  <c r="M392" i="32"/>
  <c r="H361" i="32"/>
  <c r="K361" i="32" s="1"/>
  <c r="H248" i="32"/>
  <c r="K248" i="32" s="1"/>
  <c r="M356" i="32"/>
  <c r="M253" i="31"/>
  <c r="M397" i="32"/>
  <c r="H245" i="32"/>
  <c r="K245" i="32" s="1"/>
  <c r="I247" i="32"/>
  <c r="L247" i="32" s="1"/>
  <c r="M247" i="32"/>
  <c r="K407" i="31"/>
  <c r="K409" i="31" s="1"/>
  <c r="H92" i="32"/>
  <c r="K92" i="32" s="1"/>
  <c r="K100" i="32" s="1"/>
  <c r="I92" i="32"/>
  <c r="L92" i="32" s="1"/>
  <c r="L100" i="32" s="1"/>
  <c r="I345" i="32"/>
  <c r="L345" i="32" s="1"/>
  <c r="H397" i="32"/>
  <c r="K397" i="32" s="1"/>
  <c r="H392" i="32"/>
  <c r="K392" i="32" s="1"/>
  <c r="M369" i="32"/>
  <c r="M335" i="32"/>
  <c r="M337" i="32" s="1"/>
  <c r="I335" i="32"/>
  <c r="L335" i="32" s="1"/>
  <c r="L337" i="32" s="1"/>
  <c r="H335" i="32"/>
  <c r="K335" i="32" s="1"/>
  <c r="K337" i="32" s="1"/>
  <c r="M401" i="32"/>
  <c r="H255" i="32"/>
  <c r="K255" i="32" s="1"/>
  <c r="K258" i="32" s="1"/>
  <c r="M255" i="32"/>
  <c r="M258" i="32" s="1"/>
  <c r="I293" i="32"/>
  <c r="L293" i="32" s="1"/>
  <c r="M293" i="32"/>
  <c r="H293" i="32"/>
  <c r="K293" i="32" s="1"/>
  <c r="I302" i="32"/>
  <c r="L302" i="32" s="1"/>
  <c r="H302" i="32"/>
  <c r="K302" i="32" s="1"/>
  <c r="M302" i="32"/>
  <c r="I297" i="32"/>
  <c r="L297" i="32" s="1"/>
  <c r="M297" i="32"/>
  <c r="H297" i="32"/>
  <c r="K297" i="32" s="1"/>
  <c r="M345" i="32"/>
  <c r="M394" i="32"/>
  <c r="I401" i="32"/>
  <c r="L401" i="32" s="1"/>
  <c r="M92" i="32"/>
  <c r="M100" i="32" s="1"/>
  <c r="I25" i="32"/>
  <c r="L25" i="32" s="1"/>
  <c r="H25" i="32"/>
  <c r="K25" i="32" s="1"/>
  <c r="M25" i="32"/>
  <c r="M250" i="32"/>
  <c r="I250" i="32"/>
  <c r="L250" i="32" s="1"/>
  <c r="M381" i="31"/>
  <c r="J379" i="32"/>
  <c r="H368" i="32"/>
  <c r="K368" i="32" s="1"/>
  <c r="I394" i="32"/>
  <c r="L394" i="32" s="1"/>
  <c r="J353" i="32"/>
  <c r="M355" i="31"/>
  <c r="H370" i="32"/>
  <c r="K370" i="32" s="1"/>
  <c r="I370" i="32"/>
  <c r="L370" i="32" s="1"/>
  <c r="M370" i="32"/>
  <c r="H395" i="32"/>
  <c r="K395" i="32" s="1"/>
  <c r="I395" i="32"/>
  <c r="L395" i="32" s="1"/>
  <c r="M395" i="32"/>
  <c r="G405" i="32"/>
  <c r="M309" i="32"/>
  <c r="I309" i="32"/>
  <c r="L309" i="32" s="1"/>
  <c r="H309" i="32"/>
  <c r="K309" i="32" s="1"/>
  <c r="I99" i="32"/>
  <c r="L99" i="32" s="1"/>
  <c r="M99" i="32"/>
  <c r="H99" i="32"/>
  <c r="K99" i="32" s="1"/>
  <c r="H298" i="32"/>
  <c r="K298" i="32" s="1"/>
  <c r="I298" i="32"/>
  <c r="L298" i="32" s="1"/>
  <c r="M298" i="32"/>
  <c r="I95" i="32"/>
  <c r="L95" i="32" s="1"/>
  <c r="M95" i="32"/>
  <c r="H95" i="32"/>
  <c r="K95" i="32" s="1"/>
  <c r="H321" i="32"/>
  <c r="K321" i="32" s="1"/>
  <c r="K324" i="32" s="1"/>
  <c r="I321" i="32"/>
  <c r="L321" i="32" s="1"/>
  <c r="L324" i="32" s="1"/>
  <c r="M321" i="32"/>
  <c r="M324" i="32" s="1"/>
  <c r="H26" i="32"/>
  <c r="K26" i="32" s="1"/>
  <c r="M26" i="32"/>
  <c r="I26" i="32"/>
  <c r="L26" i="32" s="1"/>
  <c r="H98" i="32"/>
  <c r="K98" i="32" s="1"/>
  <c r="M98" i="32"/>
  <c r="I98" i="32"/>
  <c r="L98" i="32" s="1"/>
  <c r="I368" i="32"/>
  <c r="L368" i="32" s="1"/>
  <c r="I393" i="32"/>
  <c r="L393" i="32" s="1"/>
  <c r="H393" i="32"/>
  <c r="K393" i="32" s="1"/>
  <c r="M393" i="32"/>
  <c r="M384" i="32"/>
  <c r="H384" i="32"/>
  <c r="K384" i="32" s="1"/>
  <c r="I384" i="32"/>
  <c r="L384" i="32" s="1"/>
  <c r="I286" i="32"/>
  <c r="L286" i="32" s="1"/>
  <c r="M286" i="32"/>
  <c r="H286" i="32"/>
  <c r="K286" i="32" s="1"/>
  <c r="I287" i="32"/>
  <c r="L287" i="32" s="1"/>
  <c r="M287" i="32"/>
  <c r="H287" i="32"/>
  <c r="K287" i="32" s="1"/>
  <c r="M307" i="32"/>
  <c r="M310" i="32" s="1"/>
  <c r="I307" i="32"/>
  <c r="L307" i="32" s="1"/>
  <c r="L310" i="32" s="1"/>
  <c r="H307" i="32"/>
  <c r="K307" i="32" s="1"/>
  <c r="K310" i="32" s="1"/>
  <c r="H291" i="32"/>
  <c r="K291" i="32" s="1"/>
  <c r="M291" i="32"/>
  <c r="I291" i="32"/>
  <c r="L291" i="32" s="1"/>
  <c r="H350" i="32"/>
  <c r="K350" i="32" s="1"/>
  <c r="I350" i="32"/>
  <c r="L350" i="32" s="1"/>
  <c r="M350" i="32"/>
  <c r="H376" i="32"/>
  <c r="K376" i="32" s="1"/>
  <c r="I376" i="32"/>
  <c r="L376" i="32" s="1"/>
  <c r="M376" i="32"/>
  <c r="J374" i="32"/>
  <c r="M376" i="31"/>
  <c r="M360" i="32"/>
  <c r="I360" i="32"/>
  <c r="L360" i="32" s="1"/>
  <c r="H360" i="32"/>
  <c r="K360" i="32" s="1"/>
  <c r="H96" i="32"/>
  <c r="K96" i="32" s="1"/>
  <c r="I96" i="32"/>
  <c r="L96" i="32" s="1"/>
  <c r="M96" i="32"/>
  <c r="H263" i="32"/>
  <c r="K263" i="32" s="1"/>
  <c r="M263" i="32"/>
  <c r="I263" i="32"/>
  <c r="L263" i="32" s="1"/>
  <c r="H375" i="32"/>
  <c r="K375" i="32" s="1"/>
  <c r="M375" i="32"/>
  <c r="I375" i="32"/>
  <c r="L375" i="32" s="1"/>
  <c r="M382" i="32"/>
  <c r="I382" i="32"/>
  <c r="L382" i="32" s="1"/>
  <c r="H382" i="32"/>
  <c r="K382" i="32" s="1"/>
  <c r="H377" i="32"/>
  <c r="K377" i="32" s="1"/>
  <c r="M377" i="32"/>
  <c r="I377" i="32"/>
  <c r="L377" i="32" s="1"/>
  <c r="H365" i="32"/>
  <c r="K365" i="32" s="1"/>
  <c r="M365" i="32"/>
  <c r="I365" i="32"/>
  <c r="L365" i="32" s="1"/>
  <c r="H373" i="32"/>
  <c r="K373" i="32" s="1"/>
  <c r="I373" i="32"/>
  <c r="L373" i="32" s="1"/>
  <c r="M373" i="32"/>
  <c r="H351" i="32"/>
  <c r="K351" i="32" s="1"/>
  <c r="M351" i="32"/>
  <c r="I402" i="32"/>
  <c r="L402" i="32" s="1"/>
  <c r="M402" i="32"/>
  <c r="H402" i="32"/>
  <c r="K402" i="32" s="1"/>
  <c r="H343" i="32"/>
  <c r="K343" i="32" s="1"/>
  <c r="M343" i="32"/>
  <c r="I343" i="32"/>
  <c r="L343" i="32" s="1"/>
  <c r="M342" i="32"/>
  <c r="I342" i="32"/>
  <c r="L342" i="32" s="1"/>
  <c r="H342" i="32"/>
  <c r="K342" i="32" s="1"/>
  <c r="I380" i="32"/>
  <c r="L380" i="32" s="1"/>
  <c r="H380" i="32"/>
  <c r="K380" i="32" s="1"/>
  <c r="M380" i="32"/>
  <c r="I364" i="32"/>
  <c r="L364" i="32" s="1"/>
  <c r="H364" i="32"/>
  <c r="K364" i="32" s="1"/>
  <c r="M364" i="32"/>
  <c r="I367" i="32"/>
  <c r="L367" i="32" s="1"/>
  <c r="M367" i="32"/>
  <c r="H367" i="32"/>
  <c r="K367" i="32" s="1"/>
  <c r="M389" i="32"/>
  <c r="I389" i="32"/>
  <c r="L389" i="32" s="1"/>
  <c r="H389" i="32"/>
  <c r="K389" i="32" s="1"/>
  <c r="I249" i="32"/>
  <c r="L249" i="32" s="1"/>
  <c r="M249" i="32"/>
  <c r="H249" i="32"/>
  <c r="K249" i="32" s="1"/>
  <c r="I357" i="32"/>
  <c r="L357" i="32" s="1"/>
  <c r="H357" i="32"/>
  <c r="K357" i="32" s="1"/>
  <c r="M357" i="32"/>
  <c r="H391" i="32"/>
  <c r="K391" i="32" s="1"/>
  <c r="M391" i="32"/>
  <c r="I391" i="32"/>
  <c r="L391" i="32" s="1"/>
  <c r="I246" i="32"/>
  <c r="L246" i="32" s="1"/>
  <c r="M246" i="32"/>
  <c r="H246" i="32"/>
  <c r="K246" i="32" s="1"/>
  <c r="M387" i="32"/>
  <c r="H387" i="32"/>
  <c r="K387" i="32" s="1"/>
  <c r="I387" i="32"/>
  <c r="L387" i="32" s="1"/>
  <c r="M355" i="32"/>
  <c r="H355" i="32"/>
  <c r="K355" i="32" s="1"/>
  <c r="I355" i="32"/>
  <c r="L355" i="32" s="1"/>
  <c r="M396" i="32"/>
  <c r="I396" i="32"/>
  <c r="L396" i="32" s="1"/>
  <c r="H396" i="32"/>
  <c r="K396" i="32" s="1"/>
  <c r="I400" i="32"/>
  <c r="L400" i="32" s="1"/>
  <c r="H400" i="32"/>
  <c r="K400" i="32" s="1"/>
  <c r="M400" i="32"/>
  <c r="I371" i="32"/>
  <c r="L371" i="32" s="1"/>
  <c r="H371" i="32"/>
  <c r="K371" i="32" s="1"/>
  <c r="M371" i="32"/>
  <c r="H398" i="32"/>
  <c r="K398" i="32" s="1"/>
  <c r="M398" i="32"/>
  <c r="I398" i="32"/>
  <c r="L398" i="32" s="1"/>
  <c r="I378" i="32"/>
  <c r="L378" i="32" s="1"/>
  <c r="M378" i="32"/>
  <c r="H378" i="32"/>
  <c r="K378" i="32" s="1"/>
  <c r="M405" i="31" l="1"/>
  <c r="M407" i="31" s="1"/>
  <c r="M412" i="31" s="1"/>
  <c r="M414" i="31" s="1"/>
  <c r="M419" i="31" s="1"/>
  <c r="K410" i="31"/>
  <c r="K411" i="31"/>
  <c r="K413" i="31" s="1"/>
  <c r="L251" i="32"/>
  <c r="K251" i="32"/>
  <c r="K405" i="32" s="1"/>
  <c r="K409" i="32" s="1"/>
  <c r="K411" i="32" s="1"/>
  <c r="I379" i="32"/>
  <c r="L379" i="32" s="1"/>
  <c r="M379" i="32"/>
  <c r="H379" i="32"/>
  <c r="K379" i="32" s="1"/>
  <c r="I374" i="32"/>
  <c r="L374" i="32" s="1"/>
  <c r="H374" i="32"/>
  <c r="K374" i="32" s="1"/>
  <c r="M374" i="32"/>
  <c r="G408" i="32"/>
  <c r="G409" i="32"/>
  <c r="G411" i="32" s="1"/>
  <c r="G407" i="32"/>
  <c r="M353" i="32"/>
  <c r="H353" i="32"/>
  <c r="K353" i="32" s="1"/>
  <c r="I353" i="32"/>
  <c r="L353" i="32" s="1"/>
  <c r="M251" i="32"/>
  <c r="L403" i="32" l="1"/>
  <c r="L405" i="32" s="1"/>
  <c r="L407" i="32" s="1"/>
  <c r="M409" i="31"/>
  <c r="M411" i="31"/>
  <c r="M413" i="31" s="1"/>
  <c r="M410" i="31"/>
  <c r="K412" i="31"/>
  <c r="H417" i="31" s="1"/>
  <c r="K417" i="31" s="1"/>
  <c r="K407" i="32"/>
  <c r="K403" i="32"/>
  <c r="P405" i="32" s="1"/>
  <c r="P409" i="32" s="1"/>
  <c r="P411" i="32" s="1"/>
  <c r="K408" i="32"/>
  <c r="M403" i="32"/>
  <c r="M405" i="32" s="1"/>
  <c r="M407" i="32" s="1"/>
  <c r="K410" i="32"/>
  <c r="K412" i="32" s="1"/>
  <c r="G410" i="32"/>
  <c r="G412" i="32" s="1"/>
  <c r="L409" i="32" l="1"/>
  <c r="L411" i="32" s="1"/>
  <c r="L410" i="32"/>
  <c r="L412" i="32" s="1"/>
  <c r="L408" i="32"/>
  <c r="P407" i="32"/>
  <c r="P408" i="32"/>
  <c r="K414" i="31"/>
  <c r="K419" i="31" s="1"/>
  <c r="M408" i="32"/>
  <c r="M410" i="32"/>
  <c r="M412" i="32" s="1"/>
  <c r="M409" i="32"/>
  <c r="M411" i="32" s="1"/>
  <c r="P410" i="32" l="1"/>
  <c r="P412" i="32" s="1"/>
</calcChain>
</file>

<file path=xl/sharedStrings.xml><?xml version="1.0" encoding="utf-8"?>
<sst xmlns="http://schemas.openxmlformats.org/spreadsheetml/2006/main" count="2314" uniqueCount="833">
  <si>
    <t>FECHA</t>
  </si>
  <si>
    <t>CORTE DE OBRA</t>
  </si>
  <si>
    <t>PROYECTO</t>
  </si>
  <si>
    <t>ÍTEM</t>
  </si>
  <si>
    <t>DESCRIPCIÓN</t>
  </si>
  <si>
    <t>UNID.</t>
  </si>
  <si>
    <t>CONTRATADO</t>
  </si>
  <si>
    <t>CANTRIDADES</t>
  </si>
  <si>
    <t>VALORES</t>
  </si>
  <si>
    <t xml:space="preserve">CANT. </t>
  </si>
  <si>
    <t>VALOR UNITARIO</t>
  </si>
  <si>
    <t>VALOR TOTAL</t>
  </si>
  <si>
    <t>ACUMULADO ANTERIROR</t>
  </si>
  <si>
    <t>REAL EJECUTADA</t>
  </si>
  <si>
    <t>ACUMULADA</t>
  </si>
  <si>
    <t>VALOR  TOTAL CORTE</t>
  </si>
  <si>
    <t>VALOR ACUMULADO</t>
  </si>
  <si>
    <t>RECTORIA</t>
  </si>
  <si>
    <t>TRABAJOS PRELIMINARES</t>
  </si>
  <si>
    <t>A</t>
  </si>
  <si>
    <t>B</t>
  </si>
  <si>
    <t>C</t>
  </si>
  <si>
    <t>A X B</t>
  </si>
  <si>
    <t>A X C</t>
  </si>
  <si>
    <t>SUB TOTAL</t>
  </si>
  <si>
    <t xml:space="preserve">ESTRUCTURA </t>
  </si>
  <si>
    <t>INSTALACIONES HIDROSANITARIAS Y GAS</t>
  </si>
  <si>
    <t>INSTALACIONES ELECTRICAS Y DE ILUMINACION</t>
  </si>
  <si>
    <t>MAMPOSTERÍA</t>
  </si>
  <si>
    <t>CUBIERTA</t>
  </si>
  <si>
    <t>BASES Y PISOS</t>
  </si>
  <si>
    <t>CARPINTERÍA METÁLICA</t>
  </si>
  <si>
    <t>DOTACION BAÑOS Y GRIFERIA</t>
  </si>
  <si>
    <t>OBRAS EXTERIORES</t>
  </si>
  <si>
    <t>SUBTOTAL</t>
  </si>
  <si>
    <t>ADMINISTRACION</t>
  </si>
  <si>
    <t>IMPREIVISTOS</t>
  </si>
  <si>
    <t>UTILIDAD</t>
  </si>
  <si>
    <t>SUBTOTAL COSTOS INDIRECTOS</t>
  </si>
  <si>
    <t>IVA UTILIDAD</t>
  </si>
  <si>
    <t>ADICIONALES</t>
  </si>
  <si>
    <t>AMORTIZACION ANTICIPO SOBRE EL VALOR DEL CONTRATO</t>
  </si>
  <si>
    <t>RETEGARANTIA</t>
  </si>
  <si>
    <t>VALOR TOTAL ACTA DE LIQUIDACIÓN</t>
  </si>
  <si>
    <t>REPRESENTANTE LEGAL</t>
  </si>
  <si>
    <t>GERENTE DE PROYECTO</t>
  </si>
  <si>
    <t>UNIVERSIDAD DE LA SALLE</t>
  </si>
  <si>
    <t>MAYORES
(+)</t>
  </si>
  <si>
    <t>MENORES
(-)</t>
  </si>
  <si>
    <t>CANTIDAD 
EJECUTADA</t>
  </si>
  <si>
    <t>VALOR  
MAYORES
(+)</t>
  </si>
  <si>
    <t>VALOR  
MENORES
(-)</t>
  </si>
  <si>
    <t>D</t>
  </si>
  <si>
    <t>Universidad de la Salle
Educar para pensar, decidir y servir</t>
  </si>
  <si>
    <t>FORMATO</t>
  </si>
  <si>
    <t>ACTA DE LIQUIDACIÓN</t>
  </si>
  <si>
    <t>PROCESO</t>
  </si>
  <si>
    <t>GESTIÓN DE INFRAESTRUCTURA</t>
  </si>
  <si>
    <t>Abril 05 de 2013</t>
  </si>
  <si>
    <t>SUBPROCESO</t>
  </si>
  <si>
    <t xml:space="preserve">ADMINISTRACIÓN OBRAS DE PLANTA FÍSICA Y MANTENIMIENTO  </t>
  </si>
  <si>
    <t>VERSION</t>
  </si>
  <si>
    <t>HOJA</t>
  </si>
  <si>
    <t>DE</t>
  </si>
  <si>
    <t>05 SEPTIEMBRE DE 2013</t>
  </si>
  <si>
    <t>CONSTRUCCION BIBLIOTECA CAMPUS UTUPÌA SEDE YOPAL UNIVERSIDAD DE LA SALLE</t>
  </si>
  <si>
    <t>INSTALACIONES PROVISIONALES</t>
  </si>
  <si>
    <t>1.1.1</t>
  </si>
  <si>
    <t>Inst.prov enegia, func obra desde subestacion cercana</t>
  </si>
  <si>
    <t>GL</t>
  </si>
  <si>
    <t>1.1.2</t>
  </si>
  <si>
    <t>Inst.prov acueducto func.obra desde baños edificio Administración</t>
  </si>
  <si>
    <t>CAMPAMENTO Y CERRAMIENTO</t>
  </si>
  <si>
    <t>Campamento tabla Chapa Y teja eternit 1 piso (incluye baños con conexión a la PTAR)</t>
  </si>
  <si>
    <t>1.2.1</t>
  </si>
  <si>
    <t>Cerramiento de obra en teja de zinc</t>
  </si>
  <si>
    <t>m2</t>
  </si>
  <si>
    <t>PRELIMINARES Y DEMOLICION</t>
  </si>
  <si>
    <t>2.1.2</t>
  </si>
  <si>
    <t xml:space="preserve">Localizacion y Replanteo </t>
  </si>
  <si>
    <t>M2</t>
  </si>
  <si>
    <t>2.1.3</t>
  </si>
  <si>
    <t>Descapote a máquina</t>
  </si>
  <si>
    <t>EXCAVACIONES Y RELLENOS DE CIMENTACIÓN</t>
  </si>
  <si>
    <t>2.2.1</t>
  </si>
  <si>
    <t>Excavacion a mano  zapatas, vigas, cimientos (inlcuye cargue y retiro a botadero)</t>
  </si>
  <si>
    <t>m3</t>
  </si>
  <si>
    <t>2.2.2</t>
  </si>
  <si>
    <t>Relleno en material seleccionado</t>
  </si>
  <si>
    <t>2.2.3</t>
  </si>
  <si>
    <t>Rellenos en recebo compactado  al 95% del proctor modificado (suministro y compactacion)</t>
  </si>
  <si>
    <t>2.3.4</t>
  </si>
  <si>
    <t>Sobrecimiento en ladrillo recocido E:.25 hasta 0.50 alto incluye columnetas de confinamiento</t>
  </si>
  <si>
    <t>ML</t>
  </si>
  <si>
    <t>ACERO DE REFUERZO PARA CIMENTACIÓN</t>
  </si>
  <si>
    <t>2.3.1</t>
  </si>
  <si>
    <t>Suministro, Figuracion, Manejo Acero PDR-60 Zapatas</t>
  </si>
  <si>
    <t>kg</t>
  </si>
  <si>
    <t>2.3.2</t>
  </si>
  <si>
    <t>Suministro, Figuracion, Manejo Acero PDR-60 Vigas Cimentacion</t>
  </si>
  <si>
    <t>2.3.3</t>
  </si>
  <si>
    <t>Suministro, Figuracion, Manejo Acero PDR-60 Pedestales</t>
  </si>
  <si>
    <t>Suministro, Figuracion, Manejo Acero PDR-60 Cimientos de muros no estructurales</t>
  </si>
  <si>
    <t>2.3.5</t>
  </si>
  <si>
    <t>Suministro, Manejo Malla Electrosoldada</t>
  </si>
  <si>
    <t>CONCRETOS CIMENTACION</t>
  </si>
  <si>
    <t>2.4.1</t>
  </si>
  <si>
    <t>Armar, Formar y Fundir Zapatas  en concreto f'c=3000</t>
  </si>
  <si>
    <t>2.4.2</t>
  </si>
  <si>
    <t>Armar, Formar y Fundir Vigas Cimentacion en concreto f'c=3000</t>
  </si>
  <si>
    <t>2.4.3</t>
  </si>
  <si>
    <t>Armar, Formar y Fundir Pedestales en concreto f'c=3000</t>
  </si>
  <si>
    <t>2.4.4</t>
  </si>
  <si>
    <t>Armar, Fundir Placa contrapiso e=8cm f'c=3000, incluye sobre espesor para cimientos de muros no estructurales y polietileno cal 6</t>
  </si>
  <si>
    <t>2.4.5</t>
  </si>
  <si>
    <t>Fundir Concreto pobre f'c=2000 psi  e=3cm</t>
  </si>
  <si>
    <t>2.4.6</t>
  </si>
  <si>
    <t>Concreto ciclopeo</t>
  </si>
  <si>
    <t>ESTRUCTURA</t>
  </si>
  <si>
    <t/>
  </si>
  <si>
    <t>2.5.1</t>
  </si>
  <si>
    <t>CONCRETOS PARA ESTRUCTURA</t>
  </si>
  <si>
    <t>2.5.2</t>
  </si>
  <si>
    <t>Concreto de 3000 psi para columnas a la vista, incluye armada, fundida y desencofrada.</t>
  </si>
  <si>
    <t>2.5.3</t>
  </si>
  <si>
    <t>Concreto para vigas aéreas y riostras a la vista,  incluye armada, fundida y desencofrada</t>
  </si>
  <si>
    <t>2.5.4</t>
  </si>
  <si>
    <t>Concretos para Vigacintas,  incluye armada, fundida y desencofrada.</t>
  </si>
  <si>
    <t>2.5.5</t>
  </si>
  <si>
    <t>Concretos de 3000 psi Columnetas,  incluye armada, fundida y desencofrada.</t>
  </si>
  <si>
    <t>ACERO DE REFUERZO PARA ESTRUCTURA</t>
  </si>
  <si>
    <t>2.6.1</t>
  </si>
  <si>
    <t xml:space="preserve">Suministro, Figuracion, Manejo Acero PDR-60 </t>
  </si>
  <si>
    <t>2.6.2</t>
  </si>
  <si>
    <t>Suministro, Figuracion, Manejo Acero PDR-37</t>
  </si>
  <si>
    <t>ESTRUCTURA METALICA (incluye anticorrosivo y pintura en esmalte)</t>
  </si>
  <si>
    <t>2.7.1</t>
  </si>
  <si>
    <t>Columnas metálicas Ø 6 5/8" e=4,00 mm, incluye suministro, montaje, soldadura, anticorrosivo 2 manos y pintura en esmalte 3 manos</t>
  </si>
  <si>
    <t>2.7.2</t>
  </si>
  <si>
    <t>Columnas metálicas 100*100 e=3,00 mm, incluye suministro, montaje, soldadura, anticorrosivo 2 manos y pintura en esmalte 3 manos</t>
  </si>
  <si>
    <t>Kg</t>
  </si>
  <si>
    <t>2.7.3</t>
  </si>
  <si>
    <t>Correas metálicas 200*70 e=4 mm, incluye suministro, montaje, soldadura, anticorrosivo 2 manos y pintura en esmalte 3 manos</t>
  </si>
  <si>
    <t>2.7.4</t>
  </si>
  <si>
    <t>Correas metálicas 150*50 e=3 mm, incluye suministro, montaje, soldadura, anticorrosivo 2 manos y pintura en esmalte 3 manos</t>
  </si>
  <si>
    <t>2.7.5</t>
  </si>
  <si>
    <t>Correas metálicas 150*16 e=2 mm, incluye suministro, montaje, soldadura, anticorrosivo 2 manos y pintura en esmalte 3 manos</t>
  </si>
  <si>
    <t>2.7.6</t>
  </si>
  <si>
    <t>Platinas de apoyo 250*250*1/2", incluye suministro, montaje, soldadura, anticorrosivo 2 manos y pintura en esmalte 3 manos</t>
  </si>
  <si>
    <t>2.7.7</t>
  </si>
  <si>
    <t>Pernos de fijación de columnas metalicas ø1/2" , incluye suministro, montaje, soldadura, anticorrosivo 2 manos y pintura en esmalte 3 manos</t>
  </si>
  <si>
    <t>2.7.8</t>
  </si>
  <si>
    <t>Pernos de fijación ø 3/8", incluye suministro, montaje, soldadura, anticorrosivo 2 manos y pintura en esmalte 3 manos</t>
  </si>
  <si>
    <t>2.7.9</t>
  </si>
  <si>
    <t>Miscelaneos para estructura metálica, incluye suministro, montaje, soldadura, anticorrosivo 2 manos y pintura en esmalte 3 manos</t>
  </si>
  <si>
    <t>REFUERZO CONFINAMIENTO</t>
  </si>
  <si>
    <t>2.8.1</t>
  </si>
  <si>
    <t>Suministro, Figuracion, Manejo Acero PRD-37</t>
  </si>
  <si>
    <t>2.8.2</t>
  </si>
  <si>
    <t>Suministro, Figuracion, Manejo Acero PRD-60</t>
  </si>
  <si>
    <t>2.8.3</t>
  </si>
  <si>
    <t>Dilatacion muro (corte y sello) 1 cm</t>
  </si>
  <si>
    <t>ml</t>
  </si>
  <si>
    <t>ESTRUCTURA ALAMEDAS</t>
  </si>
  <si>
    <t>2.9.1</t>
  </si>
  <si>
    <t>Preliminares</t>
  </si>
  <si>
    <t>2.9.1.1</t>
  </si>
  <si>
    <t>Localización y Replanteo</t>
  </si>
  <si>
    <t>2.9.1.2</t>
  </si>
  <si>
    <t>Descapote y nivelación a máquina + ayudante</t>
  </si>
  <si>
    <t>2.9.2</t>
  </si>
  <si>
    <t>Cimentación</t>
  </si>
  <si>
    <t>2.9.2.1</t>
  </si>
  <si>
    <t>2.9.2.2</t>
  </si>
  <si>
    <t>2.9.2.3</t>
  </si>
  <si>
    <t>2.9.2.4</t>
  </si>
  <si>
    <t>2.9.3</t>
  </si>
  <si>
    <t xml:space="preserve">Estructura   </t>
  </si>
  <si>
    <t>2.9.3.1</t>
  </si>
  <si>
    <t>Concreto para vigas aéreas</t>
  </si>
  <si>
    <t>2.9.3.2</t>
  </si>
  <si>
    <t>Concreto para Placa aérea e=0,10</t>
  </si>
  <si>
    <t>2.9.4</t>
  </si>
  <si>
    <t>Acero de Refuerzo</t>
  </si>
  <si>
    <t>2.9.4.1</t>
  </si>
  <si>
    <t>2.9.4.2</t>
  </si>
  <si>
    <t>Excavaciones</t>
  </si>
  <si>
    <t>Concreto 3500 psi</t>
  </si>
  <si>
    <t xml:space="preserve">Tuberia all 125mm </t>
  </si>
  <si>
    <t>m</t>
  </si>
  <si>
    <t>Bajantes All Amazonas Pavco</t>
  </si>
  <si>
    <t>Canaleta amazonas, incluye fijaciones y rejilla en malla protectora antihojas</t>
  </si>
  <si>
    <t>Codos de 90</t>
  </si>
  <si>
    <t>und</t>
  </si>
  <si>
    <t>Tuberia  de 1 1/2</t>
  </si>
  <si>
    <t>Gabinete incendio</t>
  </si>
  <si>
    <t>SALIDAS ELÉCTRICAS</t>
  </si>
  <si>
    <t>4.1.1</t>
  </si>
  <si>
    <t xml:space="preserve">Tomacorriente doble con polo a tierra instalada sobre la pared (incluye tuberia, cable 12 THHN, toma y accesorios de conexionado) </t>
  </si>
  <si>
    <t>UN</t>
  </si>
  <si>
    <t>4.1.2</t>
  </si>
  <si>
    <t xml:space="preserve">Tomacorriente doble con polo a tierra instalada sobre techo (incluye tuberia, cable 12 THHN, toma y accesorios de conexionado) </t>
  </si>
  <si>
    <t>4.1.3</t>
  </si>
  <si>
    <t xml:space="preserve">Tomacorriente doble con polo a tierra aislado Naranja con supresor de picos TVSS clase A para Rack o gabinete de comunicaciones (incluye tuberia, cable 12 THHN, toma y accesorios de conexionado) </t>
  </si>
  <si>
    <t>4.1.4</t>
  </si>
  <si>
    <t xml:space="preserve">Tomacorriente doble con polo a tierra aislado Naranja instalada en pared (incluye cable 12 THHN, tuberia, toma y accesorios de conexionado) </t>
  </si>
  <si>
    <t>4.1.5</t>
  </si>
  <si>
    <t xml:space="preserve">Tomacorriente doble con polo a tierra aislado Naranja instalada en techo (incluye cable 12 THHN, toma y accesorios de conexionado) </t>
  </si>
  <si>
    <t>4.1.6</t>
  </si>
  <si>
    <t>Salida para iluminación y señalización de emergencia (incluye tuberia, cable #12, caja y accesorios)</t>
  </si>
  <si>
    <t>4.1.7</t>
  </si>
  <si>
    <t>Salida para aplique de pared fluorescente o incandescente (incluye tubería, cable #12, caja  y accesorios)</t>
  </si>
  <si>
    <t>4.1.8</t>
  </si>
  <si>
    <t>Salida para bala fluorescente 2X38 (incluye tubería, cable #12, caja  y accesorios)</t>
  </si>
  <si>
    <t>4.1.9</t>
  </si>
  <si>
    <t>Salida para bala fluorescente 1X38 (incluye tubería, cable #12, caja  y accesorios)</t>
  </si>
  <si>
    <t>4.1.10</t>
  </si>
  <si>
    <t>Salida para iluminación fluorecente 2X54 W T5 (incluye tubería, cable #12, caja  y accesorios)</t>
  </si>
  <si>
    <t>4.1.11</t>
  </si>
  <si>
    <t>Salida para ventilador instalado sobre techo (incluye tubería, cable #12, caja  y accesorios)</t>
  </si>
  <si>
    <t>4.1.12</t>
  </si>
  <si>
    <t>Salida para Control de Ventilación (incluye tuberia, caja,  cable de control, accesorios de conexión)</t>
  </si>
  <si>
    <t>4.1.13</t>
  </si>
  <si>
    <t>Salida para fotocelda (incluye fotocelda 110V, tubería, caja, cable #12 y accesorios)</t>
  </si>
  <si>
    <t>4.1.14</t>
  </si>
  <si>
    <t>Salida para sensorin infrarojo (incluye sensor, tubería, caja, cable #12 y accesorios)</t>
  </si>
  <si>
    <t>4.1.15</t>
  </si>
  <si>
    <t>Salida para sensor infrarrojo lineal para instalar en techo de corredores exteriores (incluye sensor, unidad de potencia, caja metálica, tubería, cable y accesorios para conexión)</t>
  </si>
  <si>
    <t>4.1.16</t>
  </si>
  <si>
    <t>Salida para interruptor sencillo (incluye interruptor, tubería, caja, cable #12 y accesorios)</t>
  </si>
  <si>
    <t>4.1.17</t>
  </si>
  <si>
    <t>Salida para interruptor doble (incluye interruptor, tubería, caja, cable #12 y accesorios)</t>
  </si>
  <si>
    <t>4.1.18</t>
  </si>
  <si>
    <t>Salida para interruptor triple (incluye interruptor, tubería, caja, cable #12 y accesorios)</t>
  </si>
  <si>
    <t>4.1.19</t>
  </si>
  <si>
    <t>Salida para control de alumbrado (incluye tuberia, caja, 1 pulsador, cable #12, accesorios de conexión)</t>
  </si>
  <si>
    <t>4.1.20</t>
  </si>
  <si>
    <t>Salida para control de alumbrado (incluye tuberia, caja, 6 pulsadores, cable #12, accesorios de conexión)</t>
  </si>
  <si>
    <t>RED HORIZONTAL Y DUCTOS</t>
  </si>
  <si>
    <t>4.2.1</t>
  </si>
  <si>
    <t>Caja de paso subterranea 60x60cm con marco y tapa. Para cableado estructurado</t>
  </si>
  <si>
    <t>4.2.2</t>
  </si>
  <si>
    <t>Caja de paso subterranea 60x60cm con marco y tapa. Para alimentacion tablero T-AUL o T-BIB</t>
  </si>
  <si>
    <t>4.2.3</t>
  </si>
  <si>
    <t>Caja de paso subterranea 40x40cm con marco y tapa. Para CCTV y CONTROL DE ACCESOS</t>
  </si>
  <si>
    <t>4.2.4</t>
  </si>
  <si>
    <t>Caja de paso subterranea 40x40cm con marco y tapa. Para Deteccion de Incendios</t>
  </si>
  <si>
    <t>TABLEROS Y PROTECCIONES</t>
  </si>
  <si>
    <t>4.3.1</t>
  </si>
  <si>
    <t>Tablero de 18 circuitos para de Aulas - T-AUL o T-BIB. Con espacio para totalizador</t>
  </si>
  <si>
    <t>4.3.2</t>
  </si>
  <si>
    <t>1 DPS 30kA para 208V con interruptor de 3x30A, y caja de montaje.</t>
  </si>
  <si>
    <t>4.3.3</t>
  </si>
  <si>
    <t>Tablero de 8 circuitos para Aulas - TR- AUL O T-BIB minipragma</t>
  </si>
  <si>
    <t>4.3.4</t>
  </si>
  <si>
    <t>Interruptor termomagnetico tipo industrial de 3x80Amp. 24kA/240VC</t>
  </si>
  <si>
    <t>4.3.5</t>
  </si>
  <si>
    <t>Interruptor termomagnetico tipo enchufable de 2x40Amp. 10kA/240VC</t>
  </si>
  <si>
    <t>4.3.6</t>
  </si>
  <si>
    <t>Interruptor termomagnetico enchufable de 1x20 Amp. 10 kA/240V</t>
  </si>
  <si>
    <t>4.3.7</t>
  </si>
  <si>
    <t>Interruptor termomagnetico de 1x20 Amp. 4.5 kA/240V riel DIN</t>
  </si>
  <si>
    <t>ACOMETIDAS ELÉCTRICAS</t>
  </si>
  <si>
    <t>4.4.1</t>
  </si>
  <si>
    <t xml:space="preserve">Acometida 3x4+8+8T Cu, THHN, desde barraje 2 hasta T-AUL en tubería PVC 1Ø2". </t>
  </si>
  <si>
    <t>4.4.2</t>
  </si>
  <si>
    <t xml:space="preserve">Acometida 3x8+8+10T Cu, THHN, desde Barraje 1  hasta T-BIB en tubería PVC 1Ø1". </t>
  </si>
  <si>
    <t>4.4.3</t>
  </si>
  <si>
    <t xml:space="preserve">Acometida 3x8+8+8T Cu, THHN, desde T-AUL hasta TR-AUL en tubería PVC 1Ø1". </t>
  </si>
  <si>
    <t>4.4.4</t>
  </si>
  <si>
    <t xml:space="preserve">Acometida 3x8+8+8T Cu, THHN, desde T-BIB hasta TR-BIB en tubería PVC 1Ø1". </t>
  </si>
  <si>
    <t>4.4.5</t>
  </si>
  <si>
    <t>Puestas a tierra mediante 1 varilla Cu-Cu 2,44 m, uniones con soldadura exotermica, y cable Cu 2 desnudo incluye caja de inspeccion 30x30</t>
  </si>
  <si>
    <t>LUMINARIAS</t>
  </si>
  <si>
    <t>4.5.1</t>
  </si>
  <si>
    <t xml:space="preserve">Aplique de pared 60W, fluorescente </t>
  </si>
  <si>
    <t>4.5.2</t>
  </si>
  <si>
    <t>Luminaria fluorescente T5 2x54W</t>
  </si>
  <si>
    <t>4.5.3</t>
  </si>
  <si>
    <t>Luminaria fluorescente T5 2x54W HERMETICA.</t>
  </si>
  <si>
    <t>4.5.4</t>
  </si>
  <si>
    <t>Luminaria fluorescente descolgada  2x38W</t>
  </si>
  <si>
    <t>4.5.5</t>
  </si>
  <si>
    <t>Luminaria fluorescente descolgada  1x38W</t>
  </si>
  <si>
    <t>4.5.6</t>
  </si>
  <si>
    <t>Lámpara de emergencia para 165 lúmenes, 3 horas autonomía, tubo fluo-rescente lineal 6W, G5.</t>
  </si>
  <si>
    <t>CABLEADO ESTRUCTURADO</t>
  </si>
  <si>
    <t>4.6.1</t>
  </si>
  <si>
    <t>Salidas para cableado estructurado y comunicaciones</t>
  </si>
  <si>
    <t>4.6.1.1</t>
  </si>
  <si>
    <t>Salida para voz - datos Cat.6A (incluye tuberia y cajas)</t>
  </si>
  <si>
    <t>4.6.1.2</t>
  </si>
  <si>
    <t>Salida para televisión (incluye tuberia y cajas)</t>
  </si>
  <si>
    <t>4.6.1.3</t>
  </si>
  <si>
    <t>Salida para sonido (incluye tuberia y cajas)</t>
  </si>
  <si>
    <t>4.6.1.4</t>
  </si>
  <si>
    <t>Salida para microfonos (incluye tuberia de 1/2" y cajas)</t>
  </si>
  <si>
    <t>4.6.1.5</t>
  </si>
  <si>
    <t>UPS 10kVA.On line Bifasica.</t>
  </si>
  <si>
    <t>4.6.2</t>
  </si>
  <si>
    <t>Subsistema de estación de trabajo (work area-outlet telecommunication)</t>
  </si>
  <si>
    <t>4.6.2.1</t>
  </si>
  <si>
    <t>Faceplate doble</t>
  </si>
  <si>
    <t>4.6.2.2</t>
  </si>
  <si>
    <t>Patch cord 10G, MOD8, (3 metros), azul.</t>
  </si>
  <si>
    <t>4.6.2.3</t>
  </si>
  <si>
    <t>Tracjack, Cat6A, Clarity, UTP 10G Rojo</t>
  </si>
  <si>
    <t>4.6.2.4</t>
  </si>
  <si>
    <t>Tracjack, Cat6A, Clarity, UTP 10G azul</t>
  </si>
  <si>
    <t>4.6.2.5</t>
  </si>
  <si>
    <t xml:space="preserve">Access point </t>
  </si>
  <si>
    <t>4.6.2.6</t>
  </si>
  <si>
    <t>Canaleta metalica con division de 10x4 cms.</t>
  </si>
  <si>
    <t>4.6.3</t>
  </si>
  <si>
    <t>Subsistema de cableado horizontal y administración</t>
  </si>
  <si>
    <t>4.6.3.1</t>
  </si>
  <si>
    <t>Carrete de 305 metros de cable cat 6A/7, UTP 500Mhz, 10G 4x2x23AWG, color azul.</t>
  </si>
  <si>
    <t>4.6.3.2</t>
  </si>
  <si>
    <t>Puerta delantera o tracera para Rack Server Mighty Mo 10</t>
  </si>
  <si>
    <t>4.6.3.3</t>
  </si>
  <si>
    <t>4.6.3.4</t>
  </si>
  <si>
    <t>Organizador Vertical MightyMo 10 con puerta, 12.13" x 13" x 7', 45 rack units</t>
  </si>
  <si>
    <t>4.6.3.5</t>
  </si>
  <si>
    <t>Cubierta para rack Mighty Mo 10 Rack de 7’ x 16'' x 16'' Airflow Baffles</t>
  </si>
  <si>
    <t>4.6.3.6</t>
  </si>
  <si>
    <t>Gabinete cerrado de 12 U con organizadores verticales y ventiladores.</t>
  </si>
  <si>
    <t>4.6.3.7</t>
  </si>
  <si>
    <t>Rack Mighty7 U.</t>
  </si>
  <si>
    <t>4.6.3.8</t>
  </si>
  <si>
    <t>Organizador Horizontal doble ranurado con tapa Heavy Duty. 2u</t>
  </si>
  <si>
    <t>4.6.3.9</t>
  </si>
  <si>
    <t>Patch panel preensambaldo de fabrica, de forma curva, para categoría 6A, de 14 puertos, de 1 unidad de rack, con herraje para organización y manejo posterior de cable.</t>
  </si>
  <si>
    <t>4.6.3.10</t>
  </si>
  <si>
    <t>Amarre de Velcro. Paquete de 10</t>
  </si>
  <si>
    <t>4.6.3.11</t>
  </si>
  <si>
    <t>Patch cord 10G, MOD8, 5ft (1,5 metros), azul</t>
  </si>
  <si>
    <t>4.6.3.12</t>
  </si>
  <si>
    <t>Barraje TMGB</t>
  </si>
  <si>
    <t>4.6.3.13</t>
  </si>
  <si>
    <t>Barraje TGB</t>
  </si>
  <si>
    <t>4.6.3.14</t>
  </si>
  <si>
    <t>Barraje Horizontal para Rack</t>
  </si>
  <si>
    <t>4.6.3.15</t>
  </si>
  <si>
    <t>Mutitoma con cable de 1.8m, 8 salidas, con supresor de 13kA.</t>
  </si>
  <si>
    <t>4.6.3.16</t>
  </si>
  <si>
    <t>UPS 2,5kVA On line - monofasica</t>
  </si>
  <si>
    <t>4.6.4</t>
  </si>
  <si>
    <t>Subsistema de sonido</t>
  </si>
  <si>
    <t>4.6.4.1</t>
  </si>
  <si>
    <t>Parlante de 3"</t>
  </si>
  <si>
    <t>4.6.4.2</t>
  </si>
  <si>
    <t>Mezclador de 8 salidas</t>
  </si>
  <si>
    <t>4.6.4.3</t>
  </si>
  <si>
    <t>Cable RCA, cable de audio 2 x16</t>
  </si>
  <si>
    <t>4.6.4.4</t>
  </si>
  <si>
    <t>Amplificador</t>
  </si>
  <si>
    <t>4.6.4.5</t>
  </si>
  <si>
    <t>Transformador de Linea</t>
  </si>
  <si>
    <t>4.6.4.6</t>
  </si>
  <si>
    <t>Microfono</t>
  </si>
  <si>
    <t>4.6.5</t>
  </si>
  <si>
    <t>Subsistema de cableado vertical (backbone) y administración multimodo</t>
  </si>
  <si>
    <t>4.6.5.1</t>
  </si>
  <si>
    <t>Cable de 6 fibras</t>
  </si>
  <si>
    <t>4.6.5.2</t>
  </si>
  <si>
    <t>Bandeja de fibra 18/36 ptos 1U ST, SC, FC, MTRJ, LC.</t>
  </si>
  <si>
    <t>4.6.5.3</t>
  </si>
  <si>
    <t>Panel/acoplador LC sextuple multimodo (12 hilos)</t>
  </si>
  <si>
    <t>4.6.5.4</t>
  </si>
  <si>
    <t>Conector LC  50 um multimodo.</t>
  </si>
  <si>
    <t>4.6.5.5</t>
  </si>
  <si>
    <t>Patch cord fibra, LC-LC, LC-LC, 2m 50um.</t>
  </si>
  <si>
    <t>4.6.5.6</t>
  </si>
  <si>
    <t>Panel/acoplador ciego sextuple</t>
  </si>
  <si>
    <t>4.6.5.7</t>
  </si>
  <si>
    <t>Brekout kit 6 fibras</t>
  </si>
  <si>
    <t>4.7</t>
  </si>
  <si>
    <t>PROTECCIÓN CONTRA RAYOS</t>
  </si>
  <si>
    <t>4.7.1</t>
  </si>
  <si>
    <t xml:space="preserve">Punta Franklyn 60cm. Cu. Incluido elementos de fijación. </t>
  </si>
  <si>
    <t>4.7.2</t>
  </si>
  <si>
    <t>Cable Cu #2/0, desnudo. Incluye elementos de conexión y fijación. Para sistema de bajantes y union del sistema de tierras.</t>
  </si>
  <si>
    <t>4.7.3</t>
  </si>
  <si>
    <t>Cable Cu #2, desnudo. Incluye elementos de conexión y fijación. Para sistema de bajantes</t>
  </si>
  <si>
    <t>4.7.4</t>
  </si>
  <si>
    <t>Alambron en aluminio de 8 mm para sistema de captación. Incluye soporte y elementos de conexión</t>
  </si>
  <si>
    <t>4.7.5</t>
  </si>
  <si>
    <t>Tuberia 3/4 EMTx3mts</t>
  </si>
  <si>
    <t>4.7.6</t>
  </si>
  <si>
    <t>4.7.7</t>
  </si>
  <si>
    <t>Varilla para puesta a tierra Cu 5/8"x2,4m. Incluye soldadura exotermica</t>
  </si>
  <si>
    <t>4.7.8</t>
  </si>
  <si>
    <t xml:space="preserve">Cajas de inspección 30x30cm con marco y tapa  </t>
  </si>
  <si>
    <t>4.7.9</t>
  </si>
  <si>
    <t>Cable 2/0 Cu, desnudo para union del sistema de protección contra rayos. Incluye elementos de conexión</t>
  </si>
  <si>
    <t>RED DE SEGURIDAD</t>
  </si>
  <si>
    <t>4.8.1</t>
  </si>
  <si>
    <t>Circuito cerrado de televisión CCTV</t>
  </si>
  <si>
    <t>4.8.1.1</t>
  </si>
  <si>
    <t>Tubería EMT de 3/4”. Incluye soporteria y accesorios.</t>
  </si>
  <si>
    <t>4.8.1.2</t>
  </si>
  <si>
    <t>Caja metalica 2400 con suplemento</t>
  </si>
  <si>
    <t>4.8.1.3</t>
  </si>
  <si>
    <t>Camara fija a color tipo minidomo de alta resolucion para instalacion en interiores (incluye fuente de alimentacion, transceptor de video de coaxial a UTP y proteccion de alimentacion y video)</t>
  </si>
  <si>
    <t>4.8.2</t>
  </si>
  <si>
    <t>Control de acceso</t>
  </si>
  <si>
    <t>4.8.2.1</t>
  </si>
  <si>
    <t>Lector de tarjetas de proximidad</t>
  </si>
  <si>
    <t>4.8.2.2</t>
  </si>
  <si>
    <t>Cerradura electromagnetica de 300 lbs</t>
  </si>
  <si>
    <t>4.8.2.3</t>
  </si>
  <si>
    <t>Tarjetas de proximidad</t>
  </si>
  <si>
    <t>4.8.2.4</t>
  </si>
  <si>
    <t>Controlador (incluye gabinete, fuente y bateria)</t>
  </si>
  <si>
    <t>4.8.3</t>
  </si>
  <si>
    <t>Detección de humo</t>
  </si>
  <si>
    <t>4.8.3.1</t>
  </si>
  <si>
    <t>Estacion manual de doble accion</t>
  </si>
  <si>
    <t>4.8.3.2</t>
  </si>
  <si>
    <t>Luz estroboscopica con sirena (Incluye modulo de control direccionable)</t>
  </si>
  <si>
    <t>4.8.3.3</t>
  </si>
  <si>
    <t>Detector direccionable fotoelectrico de humo (incluye base de instalacion)</t>
  </si>
  <si>
    <t>4.8.3.4</t>
  </si>
  <si>
    <t>Panel inteligente direccionable de deteccion de incendio con modulo de transmision via IP. (incluye teclado, fuentes y baterias)</t>
  </si>
  <si>
    <t>4.8.4</t>
  </si>
  <si>
    <t>Instalación</t>
  </si>
  <si>
    <t>4.8.4.1</t>
  </si>
  <si>
    <t>Tubería PVC de 1”</t>
  </si>
  <si>
    <t>4.8.4.2</t>
  </si>
  <si>
    <t>Cámara de inspección de 50X50X100cm para el recibo e interconexiones de la infraestructura de seguridad.</t>
  </si>
  <si>
    <t>4.8.4.3</t>
  </si>
  <si>
    <t>Cable duplex 2X18 AWG FPLR apantallado para todas las salidas del sistema de detección de incendio.</t>
  </si>
  <si>
    <t>4.8.4.4</t>
  </si>
  <si>
    <t>Cable duplex 2X18 tipo exterior para la red exterior del sistema de detección de incendio.</t>
  </si>
  <si>
    <t>4.8.4.5</t>
  </si>
  <si>
    <t>Gabinete metálico, 30(alto) x 30(ancho) x 20(fondo) cm. Con  bornera para alimentación eléctrica de las fuentes y amplificadores y borneras para la distribución de la alimentación DC y de las señales..</t>
  </si>
  <si>
    <t>4.8.4.6</t>
  </si>
  <si>
    <t>Tubería EMT de 3/4” incluye soporte a las cerchas metílicas</t>
  </si>
  <si>
    <t>4.8.4.7</t>
  </si>
  <si>
    <t>Caja de paso de 10x10cm.</t>
  </si>
  <si>
    <t>4.8.4.8</t>
  </si>
  <si>
    <t>Caja galvanizada 2400 con suplemento mas tapa para salidas las salidas del sistema de deteccion de incendio.</t>
  </si>
  <si>
    <t>4.8.4.9</t>
  </si>
  <si>
    <t>Cable UTP no apantallado categoría 5E, cumple con las especificaciones de TIA/EIA. Para las lectoras y control de activos. Desde los gabinetes de seguridad de cada zona hasta la respectiva salida.</t>
  </si>
  <si>
    <t>4.8.4.10</t>
  </si>
  <si>
    <t>Cable telefónico de 2 pares, cumple con las especificaciones de TIA/EIA. Para los detectores de apertura. Desde los gabinetes de seguridad de cada zona hasta cada salida.</t>
  </si>
  <si>
    <t>4.8.4.11</t>
  </si>
  <si>
    <t>Cable duplex 2x16 para alimentación y control de las electroimanes.</t>
  </si>
  <si>
    <t>4.8.4.12</t>
  </si>
  <si>
    <t>Cable UTP no apantallado categoría 5E, cumple con las especificaciones de TIA/EIA. Para la señal y alimentacion de las camaras de cctv. Desde los gabinetes de seguridad de cada zona hasta la respectiva salida.</t>
  </si>
  <si>
    <t>4.8.4.13</t>
  </si>
  <si>
    <t>4.8.4.14</t>
  </si>
  <si>
    <t>Tuberia EMT de 3/4” incluye soporteria a las cerchas metalicas.</t>
  </si>
  <si>
    <t>4.8.4.15</t>
  </si>
  <si>
    <t>4.8.4.16</t>
  </si>
  <si>
    <t>Caja galvanizada 2400 como cajas de paso del sistema seguridad.</t>
  </si>
  <si>
    <t>4.8.4.17</t>
  </si>
  <si>
    <t>OTROS</t>
  </si>
  <si>
    <t>4.9.1</t>
  </si>
  <si>
    <t>Revisión y aprobación de RETIE</t>
  </si>
  <si>
    <t>4.9.10</t>
  </si>
  <si>
    <t>Anticipo del 50% autorizado de acuerdo a decimocuarto comité tecnico de obra</t>
  </si>
  <si>
    <t>4.9.11</t>
  </si>
  <si>
    <t>Descuento anticipo eléctrico correspondiente al corte 05</t>
  </si>
  <si>
    <t>MUROS INTERIORES</t>
  </si>
  <si>
    <t>5.1.1</t>
  </si>
  <si>
    <t>Muro e=20 cm en bloque #4 Santafe o similar</t>
  </si>
  <si>
    <t>5.1.2</t>
  </si>
  <si>
    <t>Muro e=20 cm en bloque #4 Santafe o similar (antepechos)</t>
  </si>
  <si>
    <t>5.1.3</t>
  </si>
  <si>
    <t>Muro e=12 cm en bloque #4 Santafe o similar</t>
  </si>
  <si>
    <t>5.1.4</t>
  </si>
  <si>
    <t>Muro e=12 cms en bloque #4 Santafe o similar</t>
  </si>
  <si>
    <t>5.1.5</t>
  </si>
  <si>
    <t>Nicho en muro</t>
  </si>
  <si>
    <t>Und</t>
  </si>
  <si>
    <t>5.1.6</t>
  </si>
  <si>
    <t>Encorozado Perimetral de Cubierta sobre viga/cinta 10*10 y teja</t>
  </si>
  <si>
    <t>PAÑETES (NO SE PAGAN ML)</t>
  </si>
  <si>
    <t>PAÑETES INTERIORES</t>
  </si>
  <si>
    <t>6.1.1</t>
  </si>
  <si>
    <t>Pañete interior liso muros incluye filos y dilataciones</t>
  </si>
  <si>
    <t>PAÑETES IMPERMEABILIZADOS</t>
  </si>
  <si>
    <t>6.2.1</t>
  </si>
  <si>
    <t>Pañete impermeabilizado muros enchapados incluye filos y dilataciones</t>
  </si>
  <si>
    <t>CUBIERTA INCLINADA</t>
  </si>
  <si>
    <t>7.1.1</t>
  </si>
  <si>
    <t>Teja metálica termoacustica tipo sandwich Hunter Douglas 380C en aluzinc pintada por ambas caras  poliuretano inyectado de línea, e=5 cms color exteriro naranja oscuro y color blanco por el interior, incluye flanches, accesorios, remates de borde, limatesas, cumbrera, anclajes, sellantes y tornillos</t>
  </si>
  <si>
    <t>7.1.2</t>
  </si>
  <si>
    <t>Teja ARKOS PC perfil estándar GRECA 76 calibre 8mm ancho 1,26m</t>
  </si>
  <si>
    <t>8.1.</t>
  </si>
  <si>
    <t>AFINADOS</t>
  </si>
  <si>
    <t>8.1.1</t>
  </si>
  <si>
    <t>Afinado piso llana madera, h=4 cm</t>
  </si>
  <si>
    <t>8.1.2</t>
  </si>
  <si>
    <t>Afinado piso impermeab.integral, h=5cm</t>
  </si>
  <si>
    <t>8.1.3</t>
  </si>
  <si>
    <t>Afinado pasos escalera/borde placa</t>
  </si>
  <si>
    <t>PISOS Y REMATES</t>
  </si>
  <si>
    <t>8.2.1</t>
  </si>
  <si>
    <t>Piso en porcelanato perla (donado por Corona)</t>
  </si>
  <si>
    <t>8.2.2</t>
  </si>
  <si>
    <t>Piso en tableta gres colonial 30x30 rojo instalación a 45° (corredores)</t>
  </si>
  <si>
    <t>8.2.3</t>
  </si>
  <si>
    <t>Piso gres Cerandina ref. Monserrate rustico 31x31 rojo</t>
  </si>
  <si>
    <t>8.2.4</t>
  </si>
  <si>
    <t>Listello piso mosaico Cerandina ref. Calarca a=10cm</t>
  </si>
  <si>
    <t>8.2.5</t>
  </si>
  <si>
    <t>Escalgres Cerandina ref. Moserrate 10x31cm rojo</t>
  </si>
  <si>
    <t>8.2.6</t>
  </si>
  <si>
    <t>Guardaescobas ref. Monserrate rústico rojo 8*31 en gres de Cerámica Andina</t>
  </si>
  <si>
    <t>8.2.7</t>
  </si>
  <si>
    <t>Zócalo con una línea de tableta gres  colonial 30*30 rojo y remate en cornisa Cerandina ref. Arboleda 4,5*30 rojo liso</t>
  </si>
  <si>
    <t>8.2.8</t>
  </si>
  <si>
    <t>Remate en gravilla lavada en columnas</t>
  </si>
  <si>
    <t>8.2.9</t>
  </si>
  <si>
    <t>Bocapuerta en gravilla mona e=20 cms</t>
  </si>
  <si>
    <t>PUERTAS EN ALUMINIO</t>
  </si>
  <si>
    <t>9.1.1</t>
  </si>
  <si>
    <t xml:space="preserve">P01-01 Puerta batiente (1 hoja) en aluminio anodizado blanco mate; marco en canal con aleta descentrada de 3"x 1"; hoja con perfileria de 3" x 1 1/2" y division y montante fijo en perfileria 11/2" x 11/2" con adaptador proyectante y pisavidrio plano; vidrio templado esmerilado 5mm en la sección inferior de las hojas, en el entrepaño superior de las hojas  y en el montante. Cerradura cilíndrica  de pomo referencia: A87-pd, tipo A Orbit, color cromo mate marca Schlage.
</t>
  </si>
  <si>
    <t>9.1.2</t>
  </si>
  <si>
    <t xml:space="preserve">P02-01 Puerta batiente (2 hojas) en aluminio anodizado blanco mate; marco en canal con aleta descentrada de 3"x 1"; hoja con perfileria de 3" x 1 1/2" y división y montante fijo en perfilería 11/2" x 11/2" con adaptador proyectante y pisavidrio plano;  vidrio templado esmerilado 5mm en la sección inferior de las hojas, vidrio templado cristal 5 mm en el entrepaño superior de las hojas  y en el montante. Cerradura cilíndrica  de pomo referencia: A87-pd, tipo A Orbit, color cromo mate marca Schlage.
</t>
  </si>
  <si>
    <t>9.1.3</t>
  </si>
  <si>
    <t xml:space="preserve">P01-02 Puerta batiente (1 hoja) en aluminio anodizado blanco mate; marco en canal con aleta descentrada de 3"x 1"; hoja con perfileria de 3" x 1 1/2" y division y montante fijo en perfileria 11/2" x 11/2" con adaptador proyectante y pisavidrio plano; vidrio templado esmerilado 5mm en la sección inferior de las hojas, en el entrepaño superior de las hojas  y en el montante. Cerradura cilíndrica  de pomo referencia: A87-pd, tipo A Orbit, color cromo mate marca Schlage.
</t>
  </si>
  <si>
    <t>VENTANAS EN ALUMINIO</t>
  </si>
  <si>
    <t>9.2.1</t>
  </si>
  <si>
    <t xml:space="preserve">V03-01 Ventana fija (piso-techo) 3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</si>
  <si>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9.2.2</t>
  </si>
  <si>
    <t xml:space="preserve">V03-02 y V03-03 Ventana fija 3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</si>
  <si>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9.2.3</t>
  </si>
  <si>
    <t xml:space="preserve">V03-04 Ventana fija 3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</si>
  <si>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9.2.4</t>
  </si>
  <si>
    <t xml:space="preserve">V 01-01 Ventana fija 2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</si>
  <si>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9.2.5</t>
  </si>
  <si>
    <t xml:space="preserve">V04-01 Ventana fija 1 cuerpo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</si>
  <si>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9.2.6</t>
  </si>
  <si>
    <t>V02-01 y V02-02 Ventana fija 5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t>
  </si>
  <si>
    <t>9.2.7</t>
  </si>
  <si>
    <t>PERSIANAS EN ALUMINIO</t>
  </si>
  <si>
    <t>9.3.1</t>
  </si>
  <si>
    <t>PER01-01, PER01-02,  Persiana fija en aluminio anodizado blanco mate; marco exterior en tubular de 1 1/2 " x 1 1/2 ", persiana con jamba de 15mm x 38mm y persiana de 50mm x 30mm. Con mosquitero posterior para anjeo en aluminio. Nota: la separación de los perfiles de la persiana de aluminio deberá ser de 3cms horizontalmente (en la fijación con tornillos) y con divisiones verticales  a una distancia máxima de 1.10m</t>
  </si>
  <si>
    <t>9.3.2</t>
  </si>
  <si>
    <t>PER02-02, PER02-03 Persiana fija en aluminio anodizado blanco mate; marco exterior en tubular de 1 1/2 " x 1 1/2 ", persiana con jamba de 15mm x 38mm y persiana de 50mm x 30mm. Con mosquitero posterior para anjeo en aluminio. Nota: la separación de los perfiles de la persiana de aluminio deberá ser de 3cms horizontalmente (en la fijación con tornillos) y con divisiones verticales  a una distancia máxima de 1.10m</t>
  </si>
  <si>
    <t>REJILLAS VENTILACIÓN EN ALUMINIO</t>
  </si>
  <si>
    <t>9.4.1</t>
  </si>
  <si>
    <t>REJ 01-01 Rejilla fija en aluminio anodizado blanco mate; persiana con jamba de 15mm x 38mm y persiana de 50mm x 30mm. Con mosquitero posterior para anjeo en aluminio. Nota: la separación dela persiana de aluminio será horizontalmente con tornillos máximo 3cms (en la fijación)</t>
  </si>
  <si>
    <t>CARPINTERIA ACERO INOXIDABLE</t>
  </si>
  <si>
    <t>9.5.1</t>
  </si>
  <si>
    <t>Cortavientos en vidrio templado 10 mm, con fijación en acero inoxidable 304 en tubería diám 2" y soportes en acero para fijar cristal.</t>
  </si>
  <si>
    <t>PINTURA ( NO SE PAGAN ML)</t>
  </si>
  <si>
    <t>VINILO Y ESMALTE MUROS</t>
  </si>
  <si>
    <t>10.1.1</t>
  </si>
  <si>
    <t>3 manos de vinilos vinitex pintuco, muros sin estuco s/pañetes incluye filos</t>
  </si>
  <si>
    <t>PINTURA EXTERIOR</t>
  </si>
  <si>
    <t>10.2.1</t>
  </si>
  <si>
    <t>Pintura fachada Koraza Pintuco blanca</t>
  </si>
  <si>
    <t>GRIFERÍAS</t>
  </si>
  <si>
    <t>11.1.1</t>
  </si>
  <si>
    <t>Llave de jatdin pesada cromada Grival 97720</t>
  </si>
  <si>
    <t>DIVISIONES/ REJILLAS/ TAPA REGISTROS</t>
  </si>
  <si>
    <t>11.2.1</t>
  </si>
  <si>
    <t>Tapa registro 15*15 cms Sabinco en acero inox.</t>
  </si>
  <si>
    <t xml:space="preserve">MAMPOSTERÍA Y PAÑETES </t>
  </si>
  <si>
    <t>ACCESORIOS</t>
  </si>
  <si>
    <t>12.1.1</t>
  </si>
  <si>
    <t>Cierrapuertas AZBE de 40 a 80 Kg de peso.</t>
  </si>
  <si>
    <t>HERRAJES</t>
  </si>
  <si>
    <t>12.2.1</t>
  </si>
  <si>
    <t>Topes de piso 8-AA-674</t>
  </si>
  <si>
    <t>CONFORMACIÓN EXTERIORES</t>
  </si>
  <si>
    <t>13,1,1</t>
  </si>
  <si>
    <t>Nivelación y conformación de terreno</t>
  </si>
  <si>
    <t>13,1,2</t>
  </si>
  <si>
    <t xml:space="preserve">Conformación de terreno granular triturado 3/4" </t>
  </si>
  <si>
    <t>13,1,3</t>
  </si>
  <si>
    <t xml:space="preserve">Canal perimetral en concreto fundido in situ para recolección de aguas lluvias, incluye rejilla en acero </t>
  </si>
  <si>
    <t>OBRAS FINALES</t>
  </si>
  <si>
    <t>DESMONTES</t>
  </si>
  <si>
    <t>14,1,1</t>
  </si>
  <si>
    <t>Desmonte cerramiento en lona y teja de zinc</t>
  </si>
  <si>
    <t>14,1,2</t>
  </si>
  <si>
    <t>Reubicacion sobrante  obra, con cargue dentro del predio</t>
  </si>
  <si>
    <t>M3</t>
  </si>
  <si>
    <t xml:space="preserve">Relleno nde materila seleccionado </t>
  </si>
  <si>
    <t>15,1,1</t>
  </si>
  <si>
    <t xml:space="preserve">Transporte y lleno con material seleccionado </t>
  </si>
  <si>
    <t>15,1,2</t>
  </si>
  <si>
    <t>Excavación Manual (Fallos primera capa material seleccionado h= 0,30 mt) biblioteca</t>
  </si>
  <si>
    <t>15,1,3</t>
  </si>
  <si>
    <t>Corte de placa de piso (dilatación e= 3 cm) biblioteca</t>
  </si>
  <si>
    <t>15,1,4</t>
  </si>
  <si>
    <t>placa en concreto e= o.10 mt incluye anclaje epóxico de 3/8" para planta eléctrica</t>
  </si>
  <si>
    <t>15,1,5</t>
  </si>
  <si>
    <t>Rampa de acceso edificio de sistemas</t>
  </si>
  <si>
    <t>un</t>
  </si>
  <si>
    <t>Placa contrapiso para comunicar sala de sistemas y biblioteca actual</t>
  </si>
  <si>
    <t>15,2,1</t>
  </si>
  <si>
    <t>Trabajos preliminares</t>
  </si>
  <si>
    <t>15,2,1,1</t>
  </si>
  <si>
    <t>Descapote Manual</t>
  </si>
  <si>
    <t>15,3,1</t>
  </si>
  <si>
    <t>Cimentación y estructura</t>
  </si>
  <si>
    <t>15,3,1,1</t>
  </si>
  <si>
    <t>Excavacion manual h= 0,40 mt (inlcuye conformación perimetral  manual )</t>
  </si>
  <si>
    <t>15,3,1,2</t>
  </si>
  <si>
    <t>Lleno con  material seleccionado incluye trasiego</t>
  </si>
  <si>
    <t>15,4,1</t>
  </si>
  <si>
    <t>Acero de refuerzo</t>
  </si>
  <si>
    <t>15,4,1,1</t>
  </si>
  <si>
    <t>15,5,1</t>
  </si>
  <si>
    <t xml:space="preserve">Concreto placa </t>
  </si>
  <si>
    <t>15,5,1,1</t>
  </si>
  <si>
    <t>Armar, Fundir Placa contrapiso e=10 cm f'c=3000.</t>
  </si>
  <si>
    <t>15,5,1,2</t>
  </si>
  <si>
    <t>Suministro de Polietileno Negro  1.00 x 2.00 mts</t>
  </si>
  <si>
    <t>15,5,1,3</t>
  </si>
  <si>
    <t>Corte de placa de piso (dilatación e= 3 cm)</t>
  </si>
  <si>
    <t>Ml</t>
  </si>
  <si>
    <t>15,6,1</t>
  </si>
  <si>
    <t>Instalaciones eléctricas y de iluminación</t>
  </si>
  <si>
    <t>15,6,1,1</t>
  </si>
  <si>
    <t>Salida para iluminación</t>
  </si>
  <si>
    <t>Un</t>
  </si>
  <si>
    <t>15,6,1,2</t>
  </si>
  <si>
    <t>15,6,1,3</t>
  </si>
  <si>
    <t>15,6,1,4</t>
  </si>
  <si>
    <t>15,7,1</t>
  </si>
  <si>
    <t>Carpintéria metálica</t>
  </si>
  <si>
    <t>15,7,1,1</t>
  </si>
  <si>
    <t>15,8,1</t>
  </si>
  <si>
    <t>Suministro instalación de canal galvanizada Cal. 20. Desarrollo 78 cm. Incluye accesorios y pintura en esmalte color blanco, aplicando base anticorrosiva was prymer (POR REEMPLAZO CANAL AMAZONAS)</t>
  </si>
  <si>
    <t>15,9,1</t>
  </si>
  <si>
    <t xml:space="preserve">Bajante PVC S de 3" </t>
  </si>
  <si>
    <t>15,9,2</t>
  </si>
  <si>
    <t>Accesorios PVC S de 3"</t>
  </si>
  <si>
    <t>15,9,3</t>
  </si>
  <si>
    <t>Tuberia PVC S de 6"</t>
  </si>
  <si>
    <t>15,9,4</t>
  </si>
  <si>
    <t>Accesorios PVC S de 6"</t>
  </si>
  <si>
    <t>15,9,5</t>
  </si>
  <si>
    <t>Sobre-pañete impermeabilizado muro  confinamiento por nuevo diseño nariz de remate</t>
  </si>
  <si>
    <t>15,9,6</t>
  </si>
  <si>
    <t>Prolongacion de cajas de inspección de 60 x 60 cm por ubicación alameda incluye fabricacion de tapa en concreto y pañete impermeabilizado</t>
  </si>
  <si>
    <t>15,10,1</t>
  </si>
  <si>
    <t>Construcción lago</t>
  </si>
  <si>
    <t>15,10,1,1</t>
  </si>
  <si>
    <t>Hora retro para excavacion a máquina  lago</t>
  </si>
  <si>
    <t>Hr</t>
  </si>
  <si>
    <t>15,10,1,2</t>
  </si>
  <si>
    <t>Trasiego de material procedente de excavación lago</t>
  </si>
  <si>
    <t>15,10,1,3</t>
  </si>
  <si>
    <t>Conexión tuberia PVC P de 1" de red existente a lago incluye accesorios de conexión</t>
  </si>
  <si>
    <t>15,10,1,4</t>
  </si>
  <si>
    <t>Registro PVC P de 1"</t>
  </si>
  <si>
    <t>15,10,1,5</t>
  </si>
  <si>
    <t>Excavación manual para conexión túberia de 1"</t>
  </si>
  <si>
    <t>15,10,1,6</t>
  </si>
  <si>
    <t>Lleno con material seleccionado túberia de 1"</t>
  </si>
  <si>
    <t>15,10,1,7</t>
  </si>
  <si>
    <t>Túberia PVC S de 3" para recolección agua lago</t>
  </si>
  <si>
    <t>15,10,1,8</t>
  </si>
  <si>
    <t>Accesorios PVC S de 3" para conexión túberia lago</t>
  </si>
  <si>
    <t>15,10,1,9</t>
  </si>
  <si>
    <t>fabricación caja aguas lluvias para conexión túberia novafort de 10" existente a canal aguas lluvias</t>
  </si>
  <si>
    <t>15,10,1,10</t>
  </si>
  <si>
    <t>Excavación manual para conexión túberia de 3" a canal aguas lluvias</t>
  </si>
  <si>
    <t>15,10,1,11</t>
  </si>
  <si>
    <t xml:space="preserve">Lleno con material seleccionado túberia de 3" </t>
  </si>
  <si>
    <t>15,10,1,12</t>
  </si>
  <si>
    <t>Reubicación túberia eléctrica por excavación lago (incluye excavación y atraque en concreto)</t>
  </si>
  <si>
    <t>Gl</t>
  </si>
  <si>
    <t>15,11,1</t>
  </si>
  <si>
    <t>Conexión tuberia novafort de 10" a canal agua</t>
  </si>
  <si>
    <t>15,11,1,1</t>
  </si>
  <si>
    <t>Excavación manual para instalación túberia 10"</t>
  </si>
  <si>
    <t>15,11,1,2</t>
  </si>
  <si>
    <t>Suministro e instalacion de túberia Novafort de 10"</t>
  </si>
  <si>
    <t>15,11,1,3</t>
  </si>
  <si>
    <t>Lleno con material seleccionado túberia novafort  de 10"</t>
  </si>
  <si>
    <t>15,11,1,4</t>
  </si>
  <si>
    <t>Carcámo en concreto para protecci´n tuberia novafort de 10" por paso automotor incluye excavación manual</t>
  </si>
  <si>
    <t>15.12.1</t>
  </si>
  <si>
    <t>Suministro e instalacion de puerta en aluminio tipo persiana para cuarto eléctrico de 2,30 x 1,00 mt</t>
  </si>
  <si>
    <t>15.12.2</t>
  </si>
  <si>
    <t xml:space="preserve"> Persiana fija en aluminio anodizado blanco mate; marco exterior en tubular de 1 1/2 " x 1 1/2 ", persiana con jamba de 15mm x 38mm y persiana de 50mm x 30mm. Con mosquitero posterior para anjeo en aluminio. Nota: la separación de los perfiles de la persiana de aluminio deberá ser de 3cms horizontalmente (en la fijación con tornillos) y con divisiones verticales  a una distancia máxima de 1.10m</t>
  </si>
  <si>
    <t>15.12.3</t>
  </si>
  <si>
    <t>Suministro e instalación de brazo mécanico puertas acceso a biblioteca</t>
  </si>
  <si>
    <t>15.12.4</t>
  </si>
  <si>
    <t>Suministro e instalación de dilatación plástica salón principal biblioteca</t>
  </si>
  <si>
    <t>15.12.5</t>
  </si>
  <si>
    <t>Suministro y aplicación de pintura acriltex a dos manos Data Center muros interiores</t>
  </si>
  <si>
    <t>15.12.6</t>
  </si>
  <si>
    <t>Suministro y aplicación de pintura acriltex a dos manos Data Center cielo raso</t>
  </si>
  <si>
    <t>15.12.7</t>
  </si>
  <si>
    <t>Caja de Electrica de inspección de 30 x 30 cm con marco y tapa</t>
  </si>
  <si>
    <t>15.12.8</t>
  </si>
  <si>
    <t>Totalizador De 63a Regulable</t>
  </si>
  <si>
    <t>15.12.9</t>
  </si>
  <si>
    <t>Acometida 3x2+6+6T Cu, THHN, desde Barraje 1  hasta T-BIB incluye borneras e instalación</t>
  </si>
  <si>
    <t>15.12.10</t>
  </si>
  <si>
    <t>Barraje Preembablado De 150a Para Caja De Paso De Piso Bt 525a Raychen</t>
  </si>
  <si>
    <t>15.12.11</t>
  </si>
  <si>
    <t>Totalizador Regulable De 100 Amperios Para Subestacion</t>
  </si>
  <si>
    <t>15.12.12</t>
  </si>
  <si>
    <t>Instalación Luminaria Fluorescente Descolgada  2x38w Instalacion Clavija Amarilla Leviton Y 1 Mt De Encauchetado 3 X 14</t>
  </si>
  <si>
    <t>15.12.13</t>
  </si>
  <si>
    <t>Tubería Pvc De 1 1/4” Para Ruta Fibra Optica Con Escavacion A 80 Mts De Profundidad</t>
  </si>
  <si>
    <t>16%</t>
  </si>
  <si>
    <t xml:space="preserve">VALOR  ACTA </t>
  </si>
  <si>
    <t>LUIS FERNANDO CARDENAS MENJURA</t>
  </si>
  <si>
    <t>SARA PAOLA HERNANDEZ BARRERA</t>
  </si>
  <si>
    <t>JEFE SERVICIOS GENERALES</t>
  </si>
  <si>
    <t>DIRECTORA DE INTERVENTORIA</t>
  </si>
  <si>
    <t>ING. CESAR AUGUSTO SALAZAR GIRALDO</t>
  </si>
  <si>
    <t>ARQ. ALEJANDRO VANEGAZ DÍAZ</t>
  </si>
  <si>
    <t>DIRECTOR DE OBRA</t>
  </si>
  <si>
    <t>SERVINSA S.A.S</t>
  </si>
  <si>
    <t>ACTA MAYORES Y MENORES CANTIDADES</t>
  </si>
  <si>
    <t>VALOR 
UNITARIO</t>
  </si>
  <si>
    <t>E</t>
  </si>
  <si>
    <t>2.2.4</t>
  </si>
  <si>
    <t xml:space="preserve">VALORES TOTALES EJECUTADOS </t>
  </si>
  <si>
    <t>ING. SARA PAOLA HERNANDEZ BARRERA</t>
  </si>
  <si>
    <t>PROFESORES DE MATEMATICAS</t>
  </si>
  <si>
    <t>RECURSOS EDUCATIVOS</t>
  </si>
  <si>
    <r>
      <t>Suministro de: SILLA 4 PATAS TIPO INTERLOCUTOR: Espaldar en polipropileno y asiento tapizado en tela vinílica color por definir. Estructura en tubo elíptico calibre 16 de 25mm x 12mm, terminado en pintura al horno de aplicación electrostática, color negro.</t>
    </r>
    <r>
      <rPr>
        <b/>
        <sz val="12"/>
        <rFont val="Verdana"/>
        <family val="2"/>
      </rPr>
      <t xml:space="preserve">
</t>
    </r>
  </si>
  <si>
    <t>Suministro de: SILLA 4 PATAS TIPO INTERLOCUTOR: Espaldar en polipropileno y asiento tapizado en tela vinílica color por definir. Estructura en tubo elíptico calibre 16 de 25mm x 12mm, terminado en pintura al horno de aplicación electrostática, color negro.</t>
  </si>
  <si>
    <t>LAV</t>
  </si>
  <si>
    <t>IVA</t>
  </si>
  <si>
    <t xml:space="preserve">Unid. </t>
  </si>
  <si>
    <t>CIARP</t>
  </si>
  <si>
    <t>ASESORES RECTORÍA</t>
  </si>
  <si>
    <t>Sofás de tres (3) puestos, en estructura de madera natural procesada, cojinería de asiento y espaldar recubierta en espuma de alta densidad y recubrimiento en poliéster sintético de primera calidad color por definir</t>
  </si>
  <si>
    <t>DOCTORADO</t>
  </si>
  <si>
    <t>MESA DE TRABAJO RECTA (1.20 X 0.60): Superficie: en tablex de 25mm, enchapada en fórmica color por definir, con balance biselada en canto rígido. Estructura: Costados en tubo cuadrado de 2", cal 18, terminada en pintura en polvo de aplicacion electrostática color por definir con pata niveladora</t>
  </si>
  <si>
    <t>Estanteria semipesada en lamina coll rolled cal 18 acabado en pintura en polvo de aplicación electrostatica 100x200x40 cm resistencia 200 Kg por entrepaño</t>
  </si>
  <si>
    <t>Armario metalico con puertas y chapa con cerradura de seguridad con 4 entrepaños,  en lamina coll rolled cal 18 acabado en pintura en polvo de aplicación electrostatica 100x200x40 cm resistencia 60Kg por entrepaño</t>
  </si>
  <si>
    <t>Sofás de dos (2) puestos, en estructura de madera natural procesada, cojinería de asiento y espaldar recubierta en espuma de alta densidad y recubrimiento en poliéster sintético de primera calidad color por definir</t>
  </si>
  <si>
    <t>VALOR PARCIAL</t>
  </si>
  <si>
    <t>VALOR TOTAL ANTES DE IVA</t>
  </si>
  <si>
    <t xml:space="preserve">VALOR TOTAL </t>
  </si>
  <si>
    <t>CENTRO CULTURAL</t>
  </si>
  <si>
    <t>Silla de 4 patas, tipo Interlocutor</t>
  </si>
  <si>
    <t>Estanteria liviana en lamina coll rolled cal 18 acabado en pintura en polvo de aplicación electrostatica 100x200x30 cm resistencia 60Kg por entrepaño</t>
  </si>
  <si>
    <t>Casillero metalico con puertas y chapa con cerradura de seguridad con 9 puestos,  en lamina coll rolled cal 18 acabado en pintura en polvo de aplicación electrostatica 100x200x40 cm</t>
  </si>
  <si>
    <t>CÓDIGO CCP</t>
  </si>
  <si>
    <t>NOMBRE DEL CÓDIGO</t>
  </si>
  <si>
    <t>2.3.2.01.01.004.01.01.02</t>
  </si>
  <si>
    <t>Muebles del tipo utilizado en la oficina</t>
  </si>
  <si>
    <t>2.3.2.01.01.004.01.01.01</t>
  </si>
  <si>
    <t>Asientos</t>
  </si>
  <si>
    <t>2.3.2.01.01.004.01.01.04</t>
  </si>
  <si>
    <t>Otros muebles N.C.P.</t>
  </si>
  <si>
    <t>4.4</t>
  </si>
  <si>
    <t>4.5</t>
  </si>
  <si>
    <t>4.6</t>
  </si>
  <si>
    <t>4.8</t>
  </si>
  <si>
    <t>4.9</t>
  </si>
  <si>
    <t>4.10</t>
  </si>
  <si>
    <t>5.1</t>
  </si>
  <si>
    <t>5.2</t>
  </si>
  <si>
    <t>5.3</t>
  </si>
  <si>
    <t>5.4</t>
  </si>
  <si>
    <t>6.1</t>
  </si>
  <si>
    <t>6.2</t>
  </si>
  <si>
    <t>6.3</t>
  </si>
  <si>
    <t>7.1</t>
  </si>
  <si>
    <t>7.2</t>
  </si>
  <si>
    <t>7.3</t>
  </si>
  <si>
    <t>7.4</t>
  </si>
  <si>
    <t>8.1</t>
  </si>
  <si>
    <t>FACULTAD DE EDUCACIÓN</t>
  </si>
  <si>
    <t>MESA DE JUNTAS RECTANGULAR PARA 10 PERSONAS REF. CURVA G03.  Medidas aproximadas 1.20 mts de ancho X 3 mts de largo  Superficie elaborada en madera industrializada (tablex, enchapada en melamina de alta presion( formica f8), color por definir.  Estructura elaborada en lamina cold rolled, terminada en pintura electrostática color por definir. (no incluye sillas)</t>
  </si>
  <si>
    <t>Sofá de dos (2) puestos, en estructura de madera natural procesada, cojinería de asiento y espaldar recubierta en espuma de alta densidad y recubrimiento en poliéster sintético de primera calidad color por definir</t>
  </si>
  <si>
    <t>SECRETARÍA GENERAL</t>
  </si>
  <si>
    <t>VICERRECTORIA ACADEMICA</t>
  </si>
  <si>
    <t>MESA DE JUNTAS RECTANGULAR PARA 8 PERSONAS REF. CURVA G03.  Medidas aproximadas 1.20 mts de ancho X 2.4 mts de largo  Superficie elaborada en madera industrializada (tablex, enchapada en melamina de alta presion( formica f8), color por definir.  Estructura elaborada en lamina cold rolled, terminada en pintura electrostática color por definir (No incluye sillas)</t>
  </si>
  <si>
    <t>9.2</t>
  </si>
  <si>
    <t>9.3</t>
  </si>
  <si>
    <t>9.4</t>
  </si>
  <si>
    <t>9.5</t>
  </si>
  <si>
    <t>9.6</t>
  </si>
  <si>
    <t>9.7</t>
  </si>
  <si>
    <t>10.2</t>
  </si>
  <si>
    <t>10.3</t>
  </si>
  <si>
    <t>10.4</t>
  </si>
  <si>
    <t>10.5</t>
  </si>
  <si>
    <t>11.1</t>
  </si>
  <si>
    <t>11.2</t>
  </si>
  <si>
    <t>11.3</t>
  </si>
  <si>
    <t>11.4</t>
  </si>
  <si>
    <t>11.5</t>
  </si>
  <si>
    <t>IMÁGENES ILUSTRATIVAS</t>
  </si>
  <si>
    <t>CASONA NOGAL</t>
  </si>
  <si>
    <t>12.1</t>
  </si>
  <si>
    <t>12.2</t>
  </si>
  <si>
    <t>12.3</t>
  </si>
  <si>
    <t>12.4</t>
  </si>
  <si>
    <t>12.5</t>
  </si>
  <si>
    <t>ARCHIVADOR RODANTE: Conformado por (14) cuerpos de estantería distribuido así: Un (1) módulo doble fijo lateral de consulta por una cara. Tres (3) módulos dobles rodantes de consulta por ambas caras. Un (1) pasillo de consulta con puerta y chapa de seguridad. Frontales y lateral metálicos en lámina CR Cal .18 terminados en pintura en polvo electroestática colo por definir</t>
  </si>
  <si>
    <t>12.6</t>
  </si>
  <si>
    <t>MESA PARA PROFESOR AULA (1.00 X 0.60): Superficie: en tablex de 25mm, enchapada en fórmica color por definir, con balance biselada en canto rígido. Estructura: Costados en tubo cuadrado de 2", cal 18, terminada en pintura en polvo de aplicacion electrostática color por definir con pata niveladora</t>
  </si>
  <si>
    <t>13.1</t>
  </si>
  <si>
    <t>NOGAL CASA NUEVA Y CASONA</t>
  </si>
  <si>
    <t>LAS IMÁGENES SON ILUSTRATIVAS Y NO REPRESENTAN EL DISEÑO FINAL</t>
  </si>
  <si>
    <t>2.3.2.02.01.003</t>
  </si>
  <si>
    <t>Otros bienes transportable excepto productos metalicos maquinaria y equipos</t>
  </si>
  <si>
    <t>PUPITRES de estructura metálica, fabricados en tubo redondo de 7/8, calibre 18 y espaldar en calibre16. Brazo raqueta en polipropileno, estructura enteriza, pintura al horno de aplicación electrostática. Asiento y espaldar fabricados en polipropileno de alto impacto, ergonómicamente diseñados,color por definir, bandeja portalibros calibre 18</t>
  </si>
  <si>
    <t>SILLA 4 PATAS TIPO INTERLOCUTOR: Espaldar en polipropileno y asiento tapizado en tela vinílica color por definir. Estructura en tubo elíptico calibre 16 de 25mm x 12mm, terminado en pintura al horno de aplicación electrostática, color negro.</t>
  </si>
  <si>
    <t>MESA DE JUNTAS redonda para cuatro puestos, estructura metálica y superficie enchapada fórmica y borde en canto rígido de PVC diametro 1.00 m</t>
  </si>
  <si>
    <t>TABLEROS PENTAGRAMADOS: en acrilico de 2:40  x 1:20 m con borde en aluminio y porta borrador</t>
  </si>
  <si>
    <t>Mesa en acero inoxidable cuadrada de 60x60 cms con  4 sillas en  estructura metalica, asiento y espaldar en polipropileno,  para cafeteria</t>
  </si>
  <si>
    <r>
      <t>PUESTO DE TRABAJO EN L 1.50m x 1.50m
Superficie: 1.50 m X 0. 60m.fabricada en Tablex de 25mm y superficie de retorno de 0.90m X 0.60m enchapada en fórmica color por definir, con balance y biselada en canto rígido. Estructura: en acero Cold Rolled compuesta por dos costados y</t>
    </r>
    <r>
      <rPr>
        <b/>
        <sz val="12"/>
        <rFont val="Verdana"/>
        <family val="2"/>
      </rPr>
      <t xml:space="preserve"> faldón</t>
    </r>
    <r>
      <rPr>
        <sz val="12"/>
        <rFont val="Verdana"/>
        <family val="2"/>
      </rPr>
      <t>, con pata niveladora, terminada en pintura en polvo de aplicación electrostática, color por definir, ARCHIVADOR 2X1 METALICO: En lamina Cold Rolled, Dimensiones aproximadas: 0.37 m de frente x 0.50 m de fondo x 0.69 m de alto. Consta de 2 gavetas auxiliares y una gaveta para archivo de folder colgante, sobre correderas full extensión. Cierre por sistema de trampa, con una cerradura</t>
    </r>
  </si>
  <si>
    <r>
      <t xml:space="preserve">PUESTO DE TRABAJO EN L 1.50m x 1.50m
Superficie: 1.50 m X 0. 60m.fabricada en Tablex de 25mm y superficie de retorno de 0.90m X 0.60m enchapada en fórmica color por definir, con balance y biselada en canto rígido. Estructura: en acero Cold Rolled compuesta por dos costados y </t>
    </r>
    <r>
      <rPr>
        <b/>
        <sz val="12"/>
        <rFont val="Verdana"/>
        <family val="2"/>
      </rPr>
      <t>faldón</t>
    </r>
    <r>
      <rPr>
        <sz val="12"/>
        <rFont val="Verdana"/>
        <family val="2"/>
      </rPr>
      <t>, con pata niveladora, terminada en pintura en polvo de aplicación electrostática, color por definir, ARCHIVADOR 2X1 METALICO: En lamina Cold Rolled, Dimensiones aproximadas: 0.37 m de frente x 0.50 m de fondo x 0.69 m de alto. Consta de 2 gavetas auxiliares y una gaveta para archivo de folder colgante, sobre correderas full extensión. Cierre por sistema de trampa, con una cerradura</t>
    </r>
  </si>
  <si>
    <t>Caballete en madera tipo tripode 1.70m altura con repisa</t>
  </si>
  <si>
    <t>Atril en superficie acrilica con entrepaño de 10mm y laterales acrilicos 12mm según diseño</t>
  </si>
  <si>
    <t>Tarima tipo panel de piso elevado encapsulado en acero con relleno en compuesto cementicio.
Tamaño nominal: 600x600x36mm. Acabado desnudo carga uniforme (cisca): 12.5 kn / m2. (1.235 kg./m2) altura del piso terminado 25 cms. Dimensiones de 8,30x2,00x0,20 m</t>
  </si>
  <si>
    <t>Mesas auxiliar metálicas de alto tráfico y superficie y pedestal en acero inoxidable, asientos en aluminio con brazos slat y parasoles para interperie</t>
  </si>
  <si>
    <t>PUESTO DE TRABAJO TIPO RECEPCIÓN: 1.50m x 1.50m
Superficie: 1.50 m X 0. 60m.fabricada en Tablex de 25mm y superficie de retorno de 0.90m X 0.60m enchapada en fórmica color por definir, con balance y biselada en canto rígido. Estructura: en acero Cold Rolled compuesta por dos costados y faldón, con pata niveladora, terminada en pintura en polvo de aplicación electrostática, color por definir, ARCHIVADOR 2X1 METALICO: En lamina Cold Rolled, Dimensiones aproximadas: 0.37 m de frente x 0.50 m de fondo x 0.69 m de alto. Consta de 2 gavetas auxiliares y una gaveta para archivo de folder colgante, sobre correderas full extensión. Cierre por sistema de trampa, con una cerradura, con superficie adicional tipo counter de 1.50 x 0.30 (con sus dilatadores para instalación)y falda pantalla de 1.50 X 0.70.  Estructura: compuesta por dos costados terminada en pintura en polvo de aplicación electrostática, color por definir.</t>
  </si>
  <si>
    <t>PUESTO DE TRABAJO EN L: 1.50m x 1.50m
Superficie: 1.50 m X 0. 60m.fabricada en Tablex de 25mm y superficie de retorno de 0.90m X 0.60m enchapada en fórmica color por definir, con balance y biselada en canto rígido. Estructura: en acero Cold Rolled compuesta por dos costados y faldón, con pata niveladora, terminada en pintura en polvo de aplicación electrostática, color por definir, ARCHIVADOR 2X1 METALICO: En lamina Cold Rolled, Dimensiones aproximadas: 0.37 m de frente x 0.50 m de fondo x 0.69 m de alto. Consta de 2 gavetas auxiliares y una gaveta para archivo de folder colgante, sobre correderas full extensión. Cierre por sistema de trampa, con una cerradura Con mueble adicional tipo credenza de 1.50 x 0.30 altura 0.69 que consta de cuerpo del mueble en formica del mismo color de la superficie principal dos puertas tres cajones y un entrepaño con pata niveladora.</t>
  </si>
  <si>
    <t>Mesa plegable con tapa en madera enchapada con pata plegable en pintura electrostática para expositores y eventos (1,20 x 0,60)</t>
  </si>
  <si>
    <t xml:space="preserve"> </t>
  </si>
  <si>
    <t>UNIVERSIDAD PEDAGÓGICA NACIONAL</t>
  </si>
  <si>
    <t>VICERRECTORIA ADMINISTRATIVA Y FINANCIERA</t>
  </si>
  <si>
    <t>SUBDIRECCIÓN DE SERVICIOS GENERALES - VICERRECTORÍA ADMINISTRATIVA Y FINANCIERA</t>
  </si>
  <si>
    <t xml:space="preserve">PROFORMA No. 5 </t>
  </si>
  <si>
    <t>NOMBRE DE LA EMPRESA:</t>
  </si>
  <si>
    <t xml:space="preserve">NIT: </t>
  </si>
  <si>
    <t>FECHA:</t>
  </si>
  <si>
    <t>CONTACTO:</t>
  </si>
  <si>
    <t xml:space="preserve">TELÉFONO: </t>
  </si>
  <si>
    <t>OFERTA ECONÓMICA</t>
  </si>
  <si>
    <t xml:space="preserve">NOMBRE Y FIRMA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</si>
</sst>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164" formatCode="_(&quot;$&quot;\ * #,##0.00_);_(&quot;$&quot;\ * \(#,##0.00\);_(&quot;$&quot;\ * &quot;-&quot;??_);_(@_)"/>
    <numFmt numFmtId="165" formatCode="#,##0\ &quot;€&quot;;[Red]\-#,##0\ &quot;€&quot;"/>
    <numFmt numFmtId="166" formatCode="_-* #,##0.00\ _€_-;\-* #,##0.00\ _€_-;_-* &quot;-&quot;??\ _€_-;_-@_-"/>
    <numFmt numFmtId="167" formatCode="0.0"/>
    <numFmt numFmtId="168" formatCode="[$$-240A]\ #,##0.00"/>
    <numFmt numFmtId="169" formatCode="0.000%"/>
    <numFmt numFmtId="170" formatCode="&quot;$&quot;\ #,##0"/>
    <numFmt numFmtId="171" formatCode="_ &quot;$&quot;\ * #,##0_ ;_ &quot;$&quot;\ * \-#,##0_ ;_ &quot;$&quot;\ * &quot;-&quot;??_ ;_ @_ "/>
    <numFmt numFmtId="172" formatCode="_ &quot;$&quot;\ * #,##0.00_ ;_ &quot;$&quot;\ * \-#,##0.00_ ;_ &quot;$&quot;\ * &quot;-&quot;??_ ;_ @_ "/>
    <numFmt numFmtId="173" formatCode="_ [$€]\ * #,##0.00_ ;_ [$€]\ * \-#,##0.00_ ;_ [$€]\ * &quot;-&quot;??_ ;_ @_ "/>
    <numFmt numFmtId="174" formatCode="#,##0.000"/>
  </numFmts>
  <fonts count="59">
    <font>
      <sz val="11"/>
      <color theme="1"/>
      <name val="Calibri"/>
      <family val="2"/>
      <scheme val="minor"/>
    </font>
    <font>
      <b/>
      <sz val="11"/>
      <color theme="1"/>
      <name val="Calibri"/>
      <family val="2"/>
      <scheme val="minor"/>
    </font>
    <font>
      <b/>
      <sz val="10"/>
      <color theme="1"/>
      <name val="Calibri"/>
      <family val="2"/>
      <scheme val="minor"/>
    </font>
    <font>
      <b/>
      <sz val="8"/>
      <color theme="1"/>
      <name val="Calibri"/>
      <family val="2"/>
      <scheme val="minor"/>
    </font>
    <font>
      <sz val="8"/>
      <color theme="1"/>
      <name val="Calibri"/>
      <family val="2"/>
      <scheme val="minor"/>
    </font>
    <font>
      <b/>
      <sz val="15"/>
      <color theme="1"/>
      <name val="Footlight MT Light"/>
      <family val="1"/>
    </font>
    <font>
      <sz val="11"/>
      <color theme="1"/>
      <name val="Calibri"/>
      <family val="2"/>
      <scheme val="minor"/>
    </font>
    <font>
      <sz val="10"/>
      <name val="Arial"/>
      <family val="2"/>
    </font>
    <font>
      <sz val="8"/>
      <name val="Times New Roman"/>
      <family val="1"/>
    </font>
    <font>
      <sz val="8"/>
      <name val="Tamis"/>
    </font>
    <font>
      <sz val="15"/>
      <name val="Tamis"/>
    </font>
    <font>
      <sz val="15"/>
      <name val="Times New Roman"/>
      <family val="1"/>
    </font>
    <font>
      <b/>
      <sz val="15"/>
      <name val="Times New Roman"/>
      <family val="1"/>
    </font>
    <font>
      <sz val="15"/>
      <color theme="1"/>
      <name val="Calibri"/>
      <family val="2"/>
      <scheme val="minor"/>
    </font>
    <font>
      <b/>
      <sz val="15"/>
      <name val="Tamis"/>
    </font>
    <font>
      <sz val="15"/>
      <color theme="1"/>
      <name val="Tamis"/>
    </font>
    <font>
      <sz val="11"/>
      <color theme="1"/>
      <name val="Tamis"/>
    </font>
    <font>
      <sz val="10"/>
      <name val="Times New Roman"/>
      <family val="1"/>
    </font>
    <font>
      <b/>
      <sz val="8"/>
      <name val="Tamis"/>
    </font>
    <font>
      <b/>
      <sz val="14"/>
      <name val="Tamis"/>
    </font>
    <font>
      <b/>
      <sz val="13"/>
      <name val="Tamis"/>
    </font>
    <font>
      <sz val="10"/>
      <name val="Tamis"/>
    </font>
    <font>
      <b/>
      <sz val="10"/>
      <name val="Times New Roman"/>
      <family val="1"/>
    </font>
    <font>
      <b/>
      <sz val="12.5"/>
      <name val="Tamis"/>
    </font>
    <font>
      <b/>
      <sz val="8"/>
      <name val="Times New Roman"/>
      <family val="1"/>
    </font>
    <font>
      <sz val="10"/>
      <color indexed="8"/>
      <name val="Tamis"/>
    </font>
    <font>
      <sz val="11"/>
      <color indexed="8"/>
      <name val="Calibri"/>
      <family val="2"/>
    </font>
    <font>
      <sz val="10"/>
      <color indexed="8"/>
      <name val="Times New Roman"/>
      <family val="1"/>
    </font>
    <font>
      <sz val="10"/>
      <name val="AvantGarde Bk BT"/>
      <family val="2"/>
    </font>
    <font>
      <b/>
      <sz val="10"/>
      <name val="Tamis"/>
    </font>
    <font>
      <b/>
      <sz val="10"/>
      <name val="AvantGarde Bk BT"/>
      <family val="2"/>
    </font>
    <font>
      <b/>
      <sz val="10"/>
      <color indexed="8"/>
      <name val="Arial"/>
      <family val="2"/>
    </font>
    <font>
      <b/>
      <sz val="10"/>
      <color indexed="8"/>
      <name val="Tamis"/>
    </font>
    <font>
      <sz val="12"/>
      <name val="Tamis"/>
    </font>
    <font>
      <b/>
      <sz val="12"/>
      <color indexed="8"/>
      <name val="Tamis"/>
    </font>
    <font>
      <b/>
      <sz val="12"/>
      <color indexed="8"/>
      <name val="AvantGarde Bk BT"/>
      <family val="2"/>
    </font>
    <font>
      <b/>
      <sz val="10"/>
      <name val="Tai"/>
    </font>
    <font>
      <b/>
      <sz val="8"/>
      <name val="Tai"/>
    </font>
    <font>
      <b/>
      <sz val="13"/>
      <name val="Swis721 Lt BT"/>
      <family val="2"/>
    </font>
    <font>
      <b/>
      <sz val="8"/>
      <name val="Swis721 Lt BT"/>
      <family val="2"/>
    </font>
    <font>
      <sz val="10"/>
      <color indexed="8"/>
      <name val="Swis721 Lt BT"/>
      <family val="2"/>
    </font>
    <font>
      <sz val="10"/>
      <name val="Swis721 Lt BT"/>
      <family val="2"/>
    </font>
    <font>
      <b/>
      <sz val="13"/>
      <name val="Times New Roman"/>
      <family val="1"/>
    </font>
    <font>
      <b/>
      <sz val="12"/>
      <color theme="1"/>
      <name val="Calibri"/>
      <family val="2"/>
      <scheme val="minor"/>
    </font>
    <font>
      <b/>
      <sz val="14"/>
      <color theme="1"/>
      <name val="Footlight MT Light"/>
      <family val="1"/>
    </font>
    <font>
      <b/>
      <sz val="10"/>
      <name val="Swis721 Lt BT"/>
      <family val="2"/>
    </font>
    <font>
      <b/>
      <sz val="12"/>
      <name val="Tamis"/>
    </font>
    <font>
      <sz val="10"/>
      <color rgb="FFFF0000"/>
      <name val="Tamis"/>
    </font>
    <font>
      <b/>
      <sz val="14"/>
      <color theme="1"/>
      <name val="Verdana"/>
      <family val="2"/>
    </font>
    <font>
      <b/>
      <sz val="12"/>
      <name val="Verdana"/>
      <family val="2"/>
    </font>
    <font>
      <b/>
      <sz val="14"/>
      <name val="Verdana"/>
      <family val="2"/>
    </font>
    <font>
      <sz val="12"/>
      <color theme="1"/>
      <name val="Verdana"/>
      <family val="2"/>
    </font>
    <font>
      <sz val="11"/>
      <color rgb="FF000000"/>
      <name val="Calibri"/>
      <family val="2"/>
    </font>
    <font>
      <sz val="12"/>
      <name val="Verdana"/>
      <family val="2"/>
    </font>
    <font>
      <sz val="12"/>
      <color indexed="8"/>
      <name val="Verdana"/>
      <family val="2"/>
    </font>
    <font>
      <b/>
      <sz val="12"/>
      <color indexed="8"/>
      <name val="Verdana"/>
      <family val="2"/>
    </font>
    <font>
      <sz val="14"/>
      <name val="Verdana"/>
      <family val="2"/>
    </font>
    <font>
      <b/>
      <sz val="11"/>
      <color theme="1"/>
      <name val="Verdana"/>
      <family val="2"/>
    </font>
    <font>
      <b/>
      <sz val="14"/>
      <color theme="1"/>
      <name val="Calibri"/>
      <family val="2"/>
      <scheme val="minor"/>
    </font>
  </fonts>
  <fills count="9">
    <fill>
      <patternFill patternType="none"/>
    </fill>
    <fill>
      <patternFill patternType="gray125"/>
    </fill>
    <fill>
      <patternFill patternType="solid">
        <fgColor indexed="44"/>
        <bgColor indexed="64"/>
      </patternFill>
    </fill>
    <fill>
      <patternFill patternType="solid">
        <fgColor theme="0" tint="-0.249977111117893"/>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bottom style="thin">
        <color indexed="64"/>
      </bottom>
      <diagonal/>
    </border>
  </borders>
  <cellStyleXfs count="16">
    <xf numFmtId="0" fontId="0" fillId="0" borderId="0"/>
    <xf numFmtId="164" fontId="6" fillId="0" borderId="0" applyFont="0" applyFill="0" applyBorder="0" applyAlignment="0" applyProtection="0"/>
    <xf numFmtId="9" fontId="6" fillId="0" borderId="0" applyFont="0" applyFill="0" applyBorder="0" applyAlignment="0" applyProtection="0"/>
    <xf numFmtId="0" fontId="7" fillId="0" borderId="0"/>
    <xf numFmtId="16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0" fontId="26" fillId="0" borderId="0"/>
    <xf numFmtId="173" fontId="7" fillId="0" borderId="0" applyFont="0" applyFill="0" applyBorder="0" applyAlignment="0" applyProtection="0"/>
    <xf numFmtId="165"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7" fillId="0" borderId="0"/>
    <xf numFmtId="0" fontId="52" fillId="0" borderId="0"/>
    <xf numFmtId="42" fontId="6" fillId="0" borderId="0" applyFont="0" applyFill="0" applyBorder="0" applyAlignment="0" applyProtection="0"/>
  </cellStyleXfs>
  <cellXfs count="687">
    <xf numFmtId="0" fontId="0" fillId="0" borderId="0" xfId="0"/>
    <xf numFmtId="0" fontId="0" fillId="0" borderId="0" xfId="0" applyAlignment="1">
      <alignment vertical="center"/>
    </xf>
    <xf numFmtId="0" fontId="0" fillId="0" borderId="0" xfId="0" applyBorder="1"/>
    <xf numFmtId="0" fontId="1" fillId="0" borderId="0" xfId="0" applyFont="1" applyBorder="1"/>
    <xf numFmtId="0" fontId="8" fillId="0" borderId="0" xfId="3" applyFont="1" applyFill="1" applyAlignment="1" applyProtection="1">
      <alignment horizontal="center" vertical="center" wrapText="1"/>
      <protection locked="0"/>
    </xf>
    <xf numFmtId="168" fontId="8" fillId="0" borderId="0" xfId="3" applyNumberFormat="1" applyFont="1" applyFill="1" applyAlignment="1" applyProtection="1">
      <alignment horizontal="right" vertical="center" wrapText="1"/>
      <protection locked="0"/>
    </xf>
    <xf numFmtId="168" fontId="8" fillId="0" borderId="0" xfId="4" applyNumberFormat="1" applyFont="1" applyFill="1" applyAlignment="1" applyProtection="1">
      <alignment horizontal="right" vertical="center" wrapText="1"/>
      <protection locked="0"/>
    </xf>
    <xf numFmtId="168" fontId="8" fillId="0" borderId="0" xfId="3" applyNumberFormat="1" applyFont="1" applyFill="1" applyBorder="1" applyAlignment="1" applyProtection="1">
      <alignment horizontal="right" vertical="center" wrapText="1"/>
      <protection locked="0"/>
    </xf>
    <xf numFmtId="168" fontId="8" fillId="0" borderId="0" xfId="4" applyNumberFormat="1" applyFont="1" applyFill="1" applyBorder="1" applyAlignment="1" applyProtection="1">
      <alignment horizontal="right" vertical="center" wrapText="1"/>
      <protection locked="0"/>
    </xf>
    <xf numFmtId="0" fontId="8" fillId="0" borderId="0" xfId="3" applyFont="1" applyFill="1" applyBorder="1" applyAlignment="1" applyProtection="1">
      <alignment horizontal="center" vertical="center" wrapText="1"/>
      <protection locked="0"/>
    </xf>
    <xf numFmtId="0" fontId="9" fillId="0" borderId="0" xfId="3" applyFont="1" applyFill="1" applyAlignment="1" applyProtection="1">
      <alignment horizontal="center" vertical="center" wrapText="1"/>
      <protection locked="0"/>
    </xf>
    <xf numFmtId="168" fontId="9" fillId="0" borderId="0" xfId="3" applyNumberFormat="1" applyFont="1" applyFill="1" applyBorder="1" applyAlignment="1" applyProtection="1">
      <alignment horizontal="right" vertical="center" wrapText="1"/>
      <protection locked="0"/>
    </xf>
    <xf numFmtId="0" fontId="9" fillId="0" borderId="0" xfId="3" applyFont="1" applyFill="1" applyBorder="1" applyAlignment="1" applyProtection="1">
      <alignment horizontal="center" vertical="center" wrapText="1"/>
      <protection locked="0"/>
    </xf>
    <xf numFmtId="168" fontId="9" fillId="0" borderId="0" xfId="4" applyNumberFormat="1" applyFont="1" applyFill="1" applyBorder="1" applyAlignment="1" applyProtection="1">
      <alignment horizontal="right" vertical="center" wrapText="1"/>
      <protection locked="0"/>
    </xf>
    <xf numFmtId="0" fontId="0" fillId="0" borderId="0" xfId="0" applyBorder="1" applyAlignment="1">
      <alignment vertical="center"/>
    </xf>
    <xf numFmtId="0" fontId="10" fillId="0" borderId="0" xfId="3" applyFont="1" applyFill="1" applyBorder="1" applyAlignment="1" applyProtection="1">
      <alignment horizontal="center" vertical="center" wrapText="1"/>
      <protection locked="0"/>
    </xf>
    <xf numFmtId="168" fontId="10" fillId="0" borderId="0" xfId="3" applyNumberFormat="1" applyFont="1" applyFill="1" applyBorder="1" applyAlignment="1" applyProtection="1">
      <alignment horizontal="right" vertical="center" wrapText="1"/>
      <protection locked="0"/>
    </xf>
    <xf numFmtId="168" fontId="10" fillId="0" borderId="0" xfId="4" applyNumberFormat="1" applyFont="1" applyFill="1" applyBorder="1" applyAlignment="1" applyProtection="1">
      <alignment horizontal="right" vertical="center" wrapText="1"/>
      <protection locked="0"/>
    </xf>
    <xf numFmtId="0" fontId="11" fillId="0" borderId="0" xfId="3" applyFont="1" applyFill="1" applyBorder="1" applyAlignment="1" applyProtection="1">
      <alignment horizontal="center" vertical="center" wrapText="1"/>
      <protection locked="0"/>
    </xf>
    <xf numFmtId="0" fontId="12" fillId="0" borderId="0" xfId="3" applyFont="1" applyFill="1" applyBorder="1" applyAlignment="1" applyProtection="1">
      <alignment vertical="center"/>
      <protection locked="0"/>
    </xf>
    <xf numFmtId="0" fontId="13" fillId="0" borderId="0" xfId="0" applyFont="1" applyAlignment="1">
      <alignment vertical="center"/>
    </xf>
    <xf numFmtId="0" fontId="13" fillId="0" borderId="0" xfId="0" applyFont="1" applyBorder="1" applyAlignment="1">
      <alignment vertical="center"/>
    </xf>
    <xf numFmtId="0" fontId="11" fillId="0" borderId="0" xfId="3" applyFont="1" applyFill="1" applyBorder="1" applyAlignment="1" applyProtection="1">
      <alignment vertical="center"/>
      <protection locked="0"/>
    </xf>
    <xf numFmtId="168" fontId="14" fillId="0" borderId="0" xfId="4" applyNumberFormat="1" applyFont="1" applyFill="1" applyBorder="1" applyAlignment="1" applyProtection="1">
      <alignment horizontal="right" vertical="center" wrapText="1"/>
      <protection locked="0"/>
    </xf>
    <xf numFmtId="0" fontId="14" fillId="0" borderId="0" xfId="3" applyFont="1" applyFill="1" applyBorder="1" applyAlignment="1" applyProtection="1">
      <alignment horizontal="center" vertical="center" wrapText="1"/>
      <protection locked="0"/>
    </xf>
    <xf numFmtId="0" fontId="12" fillId="0" borderId="0" xfId="3" applyFont="1" applyFill="1" applyBorder="1" applyAlignment="1" applyProtection="1">
      <alignment horizontal="center" vertical="center" wrapText="1"/>
      <protection locked="0"/>
    </xf>
    <xf numFmtId="0" fontId="14" fillId="0" borderId="0" xfId="3" applyFont="1" applyFill="1" applyBorder="1" applyAlignment="1" applyProtection="1">
      <alignment vertical="center"/>
      <protection locked="0"/>
    </xf>
    <xf numFmtId="0" fontId="15" fillId="0" borderId="0" xfId="0" applyFont="1" applyAlignment="1">
      <alignment vertical="center"/>
    </xf>
    <xf numFmtId="0" fontId="16" fillId="0" borderId="0" xfId="0" applyFont="1" applyAlignment="1">
      <alignment vertical="center"/>
    </xf>
    <xf numFmtId="0" fontId="17" fillId="0" borderId="0" xfId="3" applyFont="1" applyFill="1" applyBorder="1" applyAlignment="1" applyProtection="1">
      <alignment horizontal="center" vertical="center" wrapText="1"/>
      <protection locked="0"/>
    </xf>
    <xf numFmtId="170" fontId="9" fillId="0" borderId="0" xfId="3" applyNumberFormat="1" applyFont="1" applyFill="1" applyBorder="1" applyAlignment="1" applyProtection="1">
      <alignment horizontal="center" vertical="center" wrapText="1"/>
      <protection locked="0"/>
    </xf>
    <xf numFmtId="168" fontId="18" fillId="0" borderId="0" xfId="3" applyNumberFormat="1" applyFont="1" applyFill="1" applyBorder="1" applyAlignment="1" applyProtection="1">
      <alignment horizontal="right" vertical="center" wrapText="1"/>
      <protection locked="0"/>
    </xf>
    <xf numFmtId="0" fontId="18" fillId="0" borderId="0" xfId="3" applyFont="1" applyFill="1" applyBorder="1" applyAlignment="1" applyProtection="1">
      <alignment horizontal="center" vertical="center" wrapText="1"/>
      <protection locked="0"/>
    </xf>
    <xf numFmtId="0" fontId="18" fillId="0" borderId="0" xfId="3" applyNumberFormat="1" applyFont="1" applyFill="1" applyBorder="1" applyAlignment="1" applyProtection="1">
      <alignment horizontal="right" vertical="center" wrapText="1"/>
      <protection locked="0"/>
    </xf>
    <xf numFmtId="10" fontId="18" fillId="0" borderId="0" xfId="5" applyNumberFormat="1" applyFont="1" applyFill="1" applyBorder="1" applyAlignment="1" applyProtection="1">
      <alignment horizontal="right" vertical="center" wrapText="1"/>
      <protection locked="0"/>
    </xf>
    <xf numFmtId="0" fontId="18" fillId="0" borderId="0" xfId="3" applyFont="1" applyFill="1" applyBorder="1" applyAlignment="1" applyProtection="1">
      <alignment horizontal="right" vertical="center" wrapText="1"/>
      <protection locked="0"/>
    </xf>
    <xf numFmtId="169" fontId="18" fillId="0" borderId="0" xfId="5" applyNumberFormat="1" applyFont="1" applyFill="1" applyBorder="1" applyAlignment="1" applyProtection="1">
      <alignment horizontal="right" vertical="center" wrapText="1"/>
      <protection locked="0"/>
    </xf>
    <xf numFmtId="0" fontId="9" fillId="0" borderId="0" xfId="3" applyFont="1" applyFill="1" applyBorder="1" applyAlignment="1" applyProtection="1">
      <alignment horizontal="right" vertical="center" wrapText="1"/>
      <protection locked="0"/>
    </xf>
    <xf numFmtId="172" fontId="20" fillId="0" borderId="0" xfId="6" applyNumberFormat="1" applyFont="1" applyFill="1" applyBorder="1" applyAlignment="1" applyProtection="1">
      <alignment horizontal="right" vertical="center" wrapText="1"/>
      <protection locked="0"/>
    </xf>
    <xf numFmtId="0" fontId="22" fillId="0" borderId="0" xfId="3" applyFont="1" applyFill="1" applyAlignment="1" applyProtection="1">
      <alignment vertical="center" wrapText="1"/>
      <protection locked="0"/>
    </xf>
    <xf numFmtId="168" fontId="20" fillId="0" borderId="0" xfId="3" applyNumberFormat="1" applyFont="1" applyFill="1" applyBorder="1" applyAlignment="1" applyProtection="1">
      <alignment horizontal="center" vertical="center" wrapText="1"/>
      <protection locked="0"/>
    </xf>
    <xf numFmtId="168" fontId="18" fillId="0" borderId="0" xfId="4" applyNumberFormat="1" applyFont="1" applyFill="1" applyBorder="1" applyAlignment="1" applyProtection="1">
      <alignment horizontal="center" vertical="center" wrapText="1"/>
      <protection locked="0"/>
    </xf>
    <xf numFmtId="0" fontId="24" fillId="0" borderId="0" xfId="3" applyFont="1" applyFill="1" applyBorder="1" applyAlignment="1" applyProtection="1">
      <alignment horizontal="center" vertical="center" wrapText="1"/>
      <protection locked="0"/>
    </xf>
    <xf numFmtId="0" fontId="8" fillId="0" borderId="0" xfId="3" applyFont="1" applyFill="1" applyBorder="1" applyAlignment="1" applyProtection="1">
      <alignment vertical="center" wrapText="1"/>
      <protection locked="0"/>
    </xf>
    <xf numFmtId="168" fontId="18" fillId="0" borderId="0" xfId="3" applyNumberFormat="1" applyFont="1" applyFill="1" applyBorder="1" applyAlignment="1" applyProtection="1">
      <alignment horizontal="center" vertical="center" wrapText="1"/>
      <protection locked="0"/>
    </xf>
    <xf numFmtId="0" fontId="0" fillId="0" borderId="0" xfId="0" applyFont="1" applyAlignment="1">
      <alignment vertical="center"/>
    </xf>
    <xf numFmtId="0" fontId="0" fillId="0" borderId="0" xfId="0" applyFont="1" applyBorder="1" applyAlignment="1">
      <alignment vertical="center"/>
    </xf>
    <xf numFmtId="2" fontId="21" fillId="0" borderId="0" xfId="3" applyNumberFormat="1" applyFont="1" applyFill="1" applyBorder="1" applyAlignment="1" applyProtection="1">
      <alignment horizontal="center" vertical="center" wrapText="1"/>
      <protection locked="0"/>
    </xf>
    <xf numFmtId="164" fontId="25" fillId="0" borderId="0" xfId="1" applyFont="1" applyFill="1" applyBorder="1" applyAlignment="1">
      <alignment horizontal="center" vertical="center" wrapText="1"/>
    </xf>
    <xf numFmtId="2" fontId="25" fillId="0" borderId="0" xfId="7" applyNumberFormat="1" applyFont="1" applyFill="1" applyBorder="1" applyAlignment="1">
      <alignment horizontal="center" vertical="center" wrapText="1"/>
    </xf>
    <xf numFmtId="0" fontId="25" fillId="0" borderId="0" xfId="7" applyFont="1" applyFill="1" applyBorder="1" applyAlignment="1">
      <alignment horizontal="center" vertical="center" wrapText="1"/>
    </xf>
    <xf numFmtId="0" fontId="25" fillId="0" borderId="0" xfId="7" applyFont="1" applyFill="1" applyBorder="1" applyAlignment="1">
      <alignment horizontal="left" vertical="center" wrapText="1"/>
    </xf>
    <xf numFmtId="167" fontId="27" fillId="0" borderId="0" xfId="7" applyNumberFormat="1" applyFont="1" applyFill="1" applyBorder="1" applyAlignment="1">
      <alignment horizontal="center" vertical="center" wrapText="1"/>
    </xf>
    <xf numFmtId="2" fontId="25" fillId="0" borderId="10" xfId="7" applyNumberFormat="1" applyFont="1" applyFill="1" applyBorder="1" applyAlignment="1">
      <alignment horizontal="center" vertical="center" wrapText="1"/>
    </xf>
    <xf numFmtId="2" fontId="25" fillId="0" borderId="9" xfId="7" applyNumberFormat="1" applyFont="1" applyFill="1" applyBorder="1" applyAlignment="1">
      <alignment horizontal="center" vertical="center" wrapText="1"/>
    </xf>
    <xf numFmtId="2" fontId="21" fillId="0" borderId="8" xfId="3" applyNumberFormat="1" applyFont="1" applyFill="1" applyBorder="1" applyAlignment="1" applyProtection="1">
      <alignment horizontal="center" vertical="center" wrapText="1"/>
      <protection locked="0"/>
    </xf>
    <xf numFmtId="4" fontId="21" fillId="0" borderId="50" xfId="0" applyNumberFormat="1" applyFont="1" applyFill="1" applyBorder="1" applyAlignment="1">
      <alignment horizontal="center" vertical="center"/>
    </xf>
    <xf numFmtId="0" fontId="21" fillId="0" borderId="51" xfId="0" applyFont="1" applyFill="1" applyBorder="1" applyAlignment="1">
      <alignment horizontal="center" vertical="center"/>
    </xf>
    <xf numFmtId="0" fontId="21" fillId="0" borderId="52" xfId="0" applyFont="1" applyFill="1" applyBorder="1" applyAlignment="1">
      <alignment vertical="center" wrapText="1"/>
    </xf>
    <xf numFmtId="0" fontId="28" fillId="0" borderId="52" xfId="0" applyNumberFormat="1" applyFont="1" applyFill="1" applyBorder="1" applyAlignment="1">
      <alignment horizontal="center" vertical="center"/>
    </xf>
    <xf numFmtId="2" fontId="25" fillId="0" borderId="7" xfId="7" applyNumberFormat="1" applyFont="1" applyFill="1" applyBorder="1" applyAlignment="1">
      <alignment horizontal="center" vertical="center" wrapText="1"/>
    </xf>
    <xf numFmtId="2" fontId="25" fillId="0" borderId="1" xfId="7" applyNumberFormat="1" applyFont="1" applyFill="1" applyBorder="1" applyAlignment="1">
      <alignment horizontal="center" vertical="center" wrapText="1"/>
    </xf>
    <xf numFmtId="2" fontId="21" fillId="0" borderId="6" xfId="3" applyNumberFormat="1" applyFont="1" applyFill="1" applyBorder="1" applyAlignment="1" applyProtection="1">
      <alignment horizontal="center" vertical="center" wrapText="1"/>
      <protection locked="0"/>
    </xf>
    <xf numFmtId="4" fontId="21" fillId="0" borderId="12" xfId="0" applyNumberFormat="1" applyFont="1" applyFill="1" applyBorder="1" applyAlignment="1">
      <alignment horizontal="center" vertical="center"/>
    </xf>
    <xf numFmtId="0" fontId="21" fillId="0" borderId="53" xfId="0" applyFont="1" applyFill="1" applyBorder="1" applyAlignment="1">
      <alignment horizontal="center" vertical="center"/>
    </xf>
    <xf numFmtId="0" fontId="21" fillId="0" borderId="46" xfId="0" applyFont="1" applyFill="1" applyBorder="1" applyAlignment="1">
      <alignment vertical="center" wrapText="1"/>
    </xf>
    <xf numFmtId="0" fontId="28" fillId="0" borderId="46" xfId="0" applyNumberFormat="1" applyFont="1" applyFill="1" applyBorder="1" applyAlignment="1">
      <alignment horizontal="center" vertical="center"/>
    </xf>
    <xf numFmtId="2" fontId="25" fillId="0" borderId="5" xfId="7" applyNumberFormat="1" applyFont="1" applyFill="1" applyBorder="1" applyAlignment="1">
      <alignment horizontal="center" vertical="center" wrapText="1"/>
    </xf>
    <xf numFmtId="2" fontId="25" fillId="0" borderId="4" xfId="7" applyNumberFormat="1" applyFont="1" applyFill="1" applyBorder="1" applyAlignment="1">
      <alignment horizontal="center" vertical="center" wrapText="1"/>
    </xf>
    <xf numFmtId="2" fontId="21" fillId="0" borderId="3" xfId="3" applyNumberFormat="1" applyFont="1" applyFill="1" applyBorder="1" applyAlignment="1" applyProtection="1">
      <alignment horizontal="center" vertical="center" wrapText="1"/>
      <protection locked="0"/>
    </xf>
    <xf numFmtId="4" fontId="29" fillId="0" borderId="20" xfId="0" applyNumberFormat="1" applyFont="1" applyFill="1" applyBorder="1" applyAlignment="1">
      <alignment horizontal="center" vertical="center"/>
    </xf>
    <xf numFmtId="0" fontId="29" fillId="0" borderId="54" xfId="0" applyFont="1" applyFill="1" applyBorder="1" applyAlignment="1">
      <alignment horizontal="center" vertical="center"/>
    </xf>
    <xf numFmtId="0" fontId="29" fillId="0" borderId="45" xfId="0" applyFont="1" applyFill="1" applyBorder="1" applyAlignment="1">
      <alignment vertical="center" wrapText="1"/>
    </xf>
    <xf numFmtId="0" fontId="30" fillId="0" borderId="45" xfId="0" applyNumberFormat="1" applyFont="1" applyFill="1" applyBorder="1" applyAlignment="1">
      <alignment horizontal="center" vertical="center"/>
    </xf>
    <xf numFmtId="0" fontId="18" fillId="4" borderId="32" xfId="3" applyFont="1" applyFill="1" applyBorder="1" applyAlignment="1" applyProtection="1">
      <alignment vertical="center"/>
      <protection locked="0"/>
    </xf>
    <xf numFmtId="0" fontId="29" fillId="4" borderId="32" xfId="3" applyFont="1" applyFill="1" applyBorder="1" applyAlignment="1" applyProtection="1">
      <alignment vertical="center"/>
      <protection locked="0"/>
    </xf>
    <xf numFmtId="0" fontId="29" fillId="4" borderId="29" xfId="3" applyFont="1" applyFill="1" applyBorder="1" applyAlignment="1" applyProtection="1">
      <alignment vertical="center"/>
      <protection locked="0"/>
    </xf>
    <xf numFmtId="0" fontId="29" fillId="4" borderId="43" xfId="3" applyFont="1" applyFill="1" applyBorder="1" applyAlignment="1" applyProtection="1">
      <alignment vertical="center"/>
      <protection locked="0"/>
    </xf>
    <xf numFmtId="0" fontId="31" fillId="4" borderId="2" xfId="7" applyFont="1" applyFill="1" applyBorder="1" applyAlignment="1">
      <alignment horizontal="center" vertical="center" wrapText="1"/>
    </xf>
    <xf numFmtId="2" fontId="21" fillId="0" borderId="9" xfId="3" applyNumberFormat="1" applyFont="1" applyFill="1" applyBorder="1" applyAlignment="1" applyProtection="1">
      <alignment horizontal="center" vertical="center" wrapText="1"/>
      <protection locked="0"/>
    </xf>
    <xf numFmtId="4" fontId="21" fillId="0" borderId="47" xfId="0" applyNumberFormat="1" applyFont="1" applyFill="1" applyBorder="1" applyAlignment="1">
      <alignment horizontal="center" vertical="center"/>
    </xf>
    <xf numFmtId="2" fontId="21" fillId="0" borderId="1" xfId="3" applyNumberFormat="1" applyFont="1" applyFill="1" applyBorder="1" applyAlignment="1" applyProtection="1">
      <alignment horizontal="center" vertical="center" wrapText="1"/>
      <protection locked="0"/>
    </xf>
    <xf numFmtId="4" fontId="21" fillId="0" borderId="13" xfId="0" applyNumberFormat="1" applyFont="1" applyFill="1" applyBorder="1" applyAlignment="1">
      <alignment horizontal="center" vertical="center"/>
    </xf>
    <xf numFmtId="0" fontId="29" fillId="0" borderId="46" xfId="0" applyFont="1" applyFill="1" applyBorder="1" applyAlignment="1">
      <alignment vertical="center" wrapText="1"/>
    </xf>
    <xf numFmtId="0" fontId="30" fillId="0" borderId="46" xfId="0" applyNumberFormat="1" applyFont="1" applyFill="1" applyBorder="1" applyAlignment="1">
      <alignment horizontal="center" vertical="center"/>
    </xf>
    <xf numFmtId="2" fontId="32" fillId="0" borderId="5" xfId="7" applyNumberFormat="1" applyFont="1" applyFill="1" applyBorder="1" applyAlignment="1">
      <alignment horizontal="center" vertical="center" wrapText="1"/>
    </xf>
    <xf numFmtId="2" fontId="29" fillId="0" borderId="4" xfId="3" applyNumberFormat="1" applyFont="1" applyFill="1" applyBorder="1" applyAlignment="1" applyProtection="1">
      <alignment horizontal="center" vertical="center" wrapText="1"/>
      <protection locked="0"/>
    </xf>
    <xf numFmtId="2" fontId="29" fillId="0" borderId="3" xfId="3" applyNumberFormat="1" applyFont="1" applyFill="1" applyBorder="1" applyAlignment="1" applyProtection="1">
      <alignment horizontal="center" vertical="center" wrapText="1"/>
      <protection locked="0"/>
    </xf>
    <xf numFmtId="164" fontId="32" fillId="0" borderId="5" xfId="1" applyFont="1" applyFill="1" applyBorder="1" applyAlignment="1">
      <alignment horizontal="center" vertical="center" wrapText="1"/>
    </xf>
    <xf numFmtId="164" fontId="32" fillId="0" borderId="15" xfId="1" applyFont="1" applyFill="1" applyBorder="1" applyAlignment="1">
      <alignment horizontal="center" vertical="center" wrapText="1"/>
    </xf>
    <xf numFmtId="4" fontId="29" fillId="0" borderId="55" xfId="0" applyNumberFormat="1" applyFont="1" applyFill="1" applyBorder="1" applyAlignment="1">
      <alignment horizontal="center" vertical="center"/>
    </xf>
    <xf numFmtId="0" fontId="18" fillId="4" borderId="29" xfId="3" applyFont="1" applyFill="1" applyBorder="1" applyAlignment="1" applyProtection="1">
      <alignment vertical="center"/>
      <protection locked="0"/>
    </xf>
    <xf numFmtId="0" fontId="27" fillId="0" borderId="0" xfId="7" applyFont="1" applyFill="1" applyBorder="1" applyAlignment="1">
      <alignment horizontal="center" vertical="center" wrapText="1"/>
    </xf>
    <xf numFmtId="0" fontId="1" fillId="0" borderId="0" xfId="0" applyFont="1" applyAlignment="1">
      <alignment vertical="center"/>
    </xf>
    <xf numFmtId="0" fontId="1" fillId="0" borderId="0" xfId="0" applyFont="1" applyBorder="1" applyAlignment="1">
      <alignment vertical="center"/>
    </xf>
    <xf numFmtId="0" fontId="29" fillId="4" borderId="37" xfId="3" applyFont="1" applyFill="1" applyBorder="1" applyAlignment="1" applyProtection="1">
      <alignment vertical="center"/>
      <protection locked="0"/>
    </xf>
    <xf numFmtId="0" fontId="31" fillId="4" borderId="56" xfId="7" applyFont="1" applyFill="1" applyBorder="1" applyAlignment="1">
      <alignment horizontal="center" vertical="center" wrapText="1"/>
    </xf>
    <xf numFmtId="2" fontId="32" fillId="0" borderId="7" xfId="7" applyNumberFormat="1" applyFont="1" applyFill="1" applyBorder="1" applyAlignment="1">
      <alignment horizontal="center" vertical="center" wrapText="1"/>
    </xf>
    <xf numFmtId="2" fontId="29" fillId="0" borderId="1" xfId="3" applyNumberFormat="1" applyFont="1" applyFill="1" applyBorder="1" applyAlignment="1" applyProtection="1">
      <alignment horizontal="center" vertical="center" wrapText="1"/>
      <protection locked="0"/>
    </xf>
    <xf numFmtId="4" fontId="29" fillId="0" borderId="13" xfId="0" applyNumberFormat="1" applyFont="1" applyFill="1" applyBorder="1" applyAlignment="1">
      <alignment horizontal="center" vertical="center"/>
    </xf>
    <xf numFmtId="0" fontId="29" fillId="0" borderId="53" xfId="0" applyFont="1" applyFill="1" applyBorder="1" applyAlignment="1">
      <alignment horizontal="center" vertical="center"/>
    </xf>
    <xf numFmtId="4" fontId="21" fillId="0" borderId="51" xfId="0" applyNumberFormat="1" applyFont="1" applyFill="1" applyBorder="1" applyAlignment="1">
      <alignment horizontal="center" vertical="center"/>
    </xf>
    <xf numFmtId="0" fontId="21" fillId="0" borderId="52" xfId="0" applyFont="1" applyFill="1" applyBorder="1" applyAlignment="1">
      <alignment horizontal="center" vertical="center"/>
    </xf>
    <xf numFmtId="0" fontId="21" fillId="0" borderId="51" xfId="0" applyFont="1" applyFill="1" applyBorder="1" applyAlignment="1">
      <alignment vertical="center" wrapText="1"/>
    </xf>
    <xf numFmtId="4" fontId="21" fillId="0" borderId="53"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53" xfId="0" applyFont="1" applyFill="1" applyBorder="1" applyAlignment="1">
      <alignment vertical="center" wrapText="1"/>
    </xf>
    <xf numFmtId="2" fontId="25" fillId="0" borderId="61" xfId="7" applyNumberFormat="1" applyFont="1" applyFill="1" applyBorder="1" applyAlignment="1">
      <alignment horizontal="center" vertical="center" wrapText="1"/>
    </xf>
    <xf numFmtId="2" fontId="21" fillId="0" borderId="59" xfId="3" applyNumberFormat="1" applyFont="1" applyFill="1" applyBorder="1" applyAlignment="1" applyProtection="1">
      <alignment horizontal="center" vertical="center" wrapText="1"/>
      <protection locked="0"/>
    </xf>
    <xf numFmtId="2" fontId="21" fillId="0" borderId="60" xfId="3" applyNumberFormat="1" applyFont="1" applyFill="1" applyBorder="1" applyAlignment="1" applyProtection="1">
      <alignment horizontal="center" vertical="center" wrapText="1"/>
      <protection locked="0"/>
    </xf>
    <xf numFmtId="164" fontId="25" fillId="0" borderId="61" xfId="1" applyFont="1" applyFill="1" applyBorder="1" applyAlignment="1">
      <alignment horizontal="center" vertical="center" wrapText="1"/>
    </xf>
    <xf numFmtId="4" fontId="29" fillId="0" borderId="63" xfId="0" applyNumberFormat="1" applyFont="1" applyFill="1" applyBorder="1" applyAlignment="1">
      <alignment horizontal="center" vertical="center"/>
    </xf>
    <xf numFmtId="0" fontId="29" fillId="0" borderId="64" xfId="0" applyFont="1" applyFill="1" applyBorder="1" applyAlignment="1">
      <alignment horizontal="center" vertical="center"/>
    </xf>
    <xf numFmtId="0" fontId="29" fillId="0" borderId="63" xfId="0" applyFont="1" applyFill="1" applyBorder="1" applyAlignment="1">
      <alignment vertical="center" wrapText="1"/>
    </xf>
    <xf numFmtId="0" fontId="30" fillId="0" borderId="64" xfId="0" applyNumberFormat="1" applyFont="1" applyFill="1" applyBorder="1" applyAlignment="1">
      <alignment horizontal="center" vertical="center"/>
    </xf>
    <xf numFmtId="2" fontId="21" fillId="0" borderId="4" xfId="3" applyNumberFormat="1" applyFont="1" applyFill="1" applyBorder="1" applyAlignment="1" applyProtection="1">
      <alignment horizontal="center" vertical="center" wrapText="1"/>
      <protection locked="0"/>
    </xf>
    <xf numFmtId="4" fontId="29" fillId="0" borderId="54" xfId="0" applyNumberFormat="1" applyFont="1" applyFill="1" applyBorder="1" applyAlignment="1">
      <alignment horizontal="center" vertical="center"/>
    </xf>
    <xf numFmtId="0" fontId="29" fillId="0" borderId="45" xfId="0" applyFont="1" applyFill="1" applyBorder="1" applyAlignment="1">
      <alignment horizontal="center" vertical="center"/>
    </xf>
    <xf numFmtId="0" fontId="29" fillId="0" borderId="54" xfId="0" applyFont="1" applyFill="1" applyBorder="1" applyAlignment="1">
      <alignment vertical="center" wrapText="1"/>
    </xf>
    <xf numFmtId="168" fontId="29" fillId="0" borderId="0" xfId="4" applyNumberFormat="1" applyFont="1" applyFill="1" applyBorder="1" applyAlignment="1" applyProtection="1">
      <alignment horizontal="center" vertical="center" wrapText="1"/>
      <protection locked="0"/>
    </xf>
    <xf numFmtId="0" fontId="24" fillId="0" borderId="31" xfId="3" applyFont="1" applyFill="1" applyBorder="1" applyAlignment="1" applyProtection="1">
      <alignment horizontal="center" vertical="center" wrapText="1"/>
      <protection locked="0"/>
    </xf>
    <xf numFmtId="2" fontId="21" fillId="0" borderId="49" xfId="3" applyNumberFormat="1" applyFont="1" applyFill="1" applyBorder="1" applyAlignment="1" applyProtection="1">
      <alignment horizontal="center" vertical="center" wrapText="1"/>
      <protection locked="0"/>
    </xf>
    <xf numFmtId="2" fontId="21" fillId="0" borderId="16" xfId="3" applyNumberFormat="1" applyFont="1" applyFill="1" applyBorder="1" applyAlignment="1" applyProtection="1">
      <alignment horizontal="center" vertical="center" wrapText="1"/>
      <protection locked="0"/>
    </xf>
    <xf numFmtId="0" fontId="29" fillId="0" borderId="53" xfId="0" applyFont="1" applyFill="1" applyBorder="1" applyAlignment="1">
      <alignment vertical="center" wrapText="1"/>
    </xf>
    <xf numFmtId="2" fontId="21" fillId="0" borderId="15" xfId="3" applyNumberFormat="1" applyFont="1" applyFill="1" applyBorder="1" applyAlignment="1" applyProtection="1">
      <alignment horizontal="center" vertical="center" wrapText="1"/>
      <protection locked="0"/>
    </xf>
    <xf numFmtId="0" fontId="24" fillId="0" borderId="0" xfId="3" applyFont="1" applyFill="1" applyAlignment="1" applyProtection="1">
      <alignment horizontal="center" vertical="center" wrapText="1"/>
      <protection locked="0"/>
    </xf>
    <xf numFmtId="0" fontId="29" fillId="4" borderId="32" xfId="3" applyFont="1" applyFill="1" applyBorder="1" applyAlignment="1" applyProtection="1">
      <alignment horizontal="left" vertical="center"/>
      <protection locked="0"/>
    </xf>
    <xf numFmtId="0" fontId="18" fillId="4" borderId="36" xfId="3" applyFont="1" applyFill="1" applyBorder="1" applyAlignment="1" applyProtection="1">
      <alignment vertical="center"/>
      <protection locked="0"/>
    </xf>
    <xf numFmtId="0" fontId="29" fillId="4" borderId="37" xfId="3" applyFont="1" applyFill="1" applyBorder="1" applyAlignment="1" applyProtection="1">
      <alignment horizontal="left" vertical="center"/>
      <protection locked="0"/>
    </xf>
    <xf numFmtId="4" fontId="21" fillId="0" borderId="57" xfId="0" applyNumberFormat="1" applyFont="1" applyFill="1" applyBorder="1" applyAlignment="1">
      <alignment horizontal="center" vertical="center"/>
    </xf>
    <xf numFmtId="0" fontId="21" fillId="0" borderId="63" xfId="0" applyFont="1" applyFill="1" applyBorder="1" applyAlignment="1">
      <alignment horizontal="center" vertical="center"/>
    </xf>
    <xf numFmtId="0" fontId="18" fillId="4" borderId="30" xfId="3" applyFont="1" applyFill="1" applyBorder="1" applyAlignment="1" applyProtection="1">
      <alignment vertical="center"/>
      <protection locked="0"/>
    </xf>
    <xf numFmtId="0" fontId="29" fillId="4" borderId="29" xfId="3" applyFont="1" applyFill="1" applyBorder="1" applyAlignment="1" applyProtection="1">
      <alignment horizontal="left" vertical="center"/>
      <protection locked="0"/>
    </xf>
    <xf numFmtId="0" fontId="29" fillId="4" borderId="43" xfId="3" applyFont="1" applyFill="1" applyBorder="1" applyAlignment="1" applyProtection="1">
      <alignment horizontal="left" vertical="center"/>
      <protection locked="0"/>
    </xf>
    <xf numFmtId="0" fontId="0" fillId="6" borderId="0" xfId="0" applyFill="1" applyAlignment="1">
      <alignment vertical="center"/>
    </xf>
    <xf numFmtId="0" fontId="0" fillId="6" borderId="0" xfId="0" applyFill="1" applyBorder="1" applyAlignment="1">
      <alignment vertical="center"/>
    </xf>
    <xf numFmtId="168" fontId="18" fillId="6" borderId="0" xfId="3" applyNumberFormat="1" applyFont="1" applyFill="1" applyBorder="1" applyAlignment="1" applyProtection="1">
      <alignment horizontal="center" vertical="center" wrapText="1"/>
      <protection locked="0"/>
    </xf>
    <xf numFmtId="168" fontId="18" fillId="6" borderId="0" xfId="4" applyNumberFormat="1" applyFont="1" applyFill="1" applyBorder="1" applyAlignment="1" applyProtection="1">
      <alignment horizontal="center" vertical="center" wrapText="1"/>
      <protection locked="0"/>
    </xf>
    <xf numFmtId="168" fontId="29" fillId="6" borderId="0" xfId="4" applyNumberFormat="1" applyFont="1" applyFill="1" applyBorder="1" applyAlignment="1" applyProtection="1">
      <alignment horizontal="center" vertical="center" wrapText="1"/>
      <protection locked="0"/>
    </xf>
    <xf numFmtId="0" fontId="18" fillId="6" borderId="0" xfId="3" applyFont="1" applyFill="1" applyBorder="1" applyAlignment="1" applyProtection="1">
      <alignment horizontal="center" vertical="center" wrapText="1"/>
      <protection locked="0"/>
    </xf>
    <xf numFmtId="0" fontId="24" fillId="6" borderId="31" xfId="3" applyFont="1" applyFill="1" applyBorder="1" applyAlignment="1" applyProtection="1">
      <alignment horizontal="center" vertical="center" wrapText="1"/>
      <protection locked="0"/>
    </xf>
    <xf numFmtId="0" fontId="21" fillId="0" borderId="54" xfId="0" applyFont="1" applyFill="1" applyBorder="1" applyAlignment="1">
      <alignment horizontal="center" vertical="center"/>
    </xf>
    <xf numFmtId="0" fontId="21" fillId="0" borderId="63" xfId="0" applyFont="1" applyFill="1" applyBorder="1" applyAlignment="1">
      <alignment vertical="center" wrapText="1"/>
    </xf>
    <xf numFmtId="4" fontId="33" fillId="3" borderId="29" xfId="0" applyNumberFormat="1" applyFont="1" applyFill="1" applyBorder="1" applyAlignment="1">
      <alignment horizontal="center" vertical="center"/>
    </xf>
    <xf numFmtId="0" fontId="35" fillId="3" borderId="45" xfId="0" applyNumberFormat="1" applyFont="1" applyFill="1" applyBorder="1" applyAlignment="1">
      <alignment horizontal="center" vertical="center"/>
    </xf>
    <xf numFmtId="4" fontId="21" fillId="0" borderId="8" xfId="0" applyNumberFormat="1" applyFont="1" applyFill="1" applyBorder="1" applyAlignment="1">
      <alignment horizontal="center" vertical="center"/>
    </xf>
    <xf numFmtId="0" fontId="28" fillId="0" borderId="51" xfId="0" applyNumberFormat="1" applyFont="1" applyFill="1" applyBorder="1" applyAlignment="1">
      <alignment horizontal="center" vertical="center"/>
    </xf>
    <xf numFmtId="2" fontId="21" fillId="0" borderId="7" xfId="3" applyNumberFormat="1" applyFont="1" applyFill="1" applyBorder="1" applyAlignment="1" applyProtection="1">
      <alignment horizontal="center" vertical="center" wrapText="1"/>
      <protection locked="0"/>
    </xf>
    <xf numFmtId="4" fontId="21" fillId="0" borderId="1" xfId="0" applyNumberFormat="1" applyFont="1" applyFill="1" applyBorder="1" applyAlignment="1">
      <alignment horizontal="center" vertical="center"/>
    </xf>
    <xf numFmtId="4" fontId="21" fillId="0" borderId="6" xfId="0" applyNumberFormat="1" applyFont="1" applyFill="1" applyBorder="1" applyAlignment="1">
      <alignment horizontal="center" vertical="center"/>
    </xf>
    <xf numFmtId="0" fontId="28" fillId="0" borderId="53" xfId="0" applyNumberFormat="1" applyFont="1" applyFill="1" applyBorder="1" applyAlignment="1">
      <alignment horizontal="center" vertical="center"/>
    </xf>
    <xf numFmtId="0" fontId="30" fillId="0" borderId="53" xfId="0" applyNumberFormat="1" applyFont="1" applyFill="1" applyBorder="1" applyAlignment="1">
      <alignment horizontal="center" vertical="center"/>
    </xf>
    <xf numFmtId="4" fontId="29" fillId="0" borderId="1" xfId="0" applyNumberFormat="1" applyFont="1" applyFill="1" applyBorder="1" applyAlignment="1">
      <alignment horizontal="center" vertical="center"/>
    </xf>
    <xf numFmtId="4" fontId="29" fillId="0" borderId="6" xfId="0" applyNumberFormat="1" applyFont="1" applyFill="1" applyBorder="1" applyAlignment="1">
      <alignment horizontal="center" vertical="center"/>
    </xf>
    <xf numFmtId="4" fontId="21" fillId="0" borderId="6" xfId="0" applyNumberFormat="1" applyFont="1" applyFill="1" applyBorder="1" applyAlignment="1">
      <alignment horizontal="center"/>
    </xf>
    <xf numFmtId="0" fontId="21" fillId="0" borderId="53" xfId="0" applyFont="1" applyFill="1" applyBorder="1" applyAlignment="1">
      <alignment horizontal="center"/>
    </xf>
    <xf numFmtId="2" fontId="29" fillId="0" borderId="7" xfId="3" applyNumberFormat="1" applyFont="1" applyFill="1" applyBorder="1" applyAlignment="1" applyProtection="1">
      <alignment horizontal="center" vertical="center" wrapText="1"/>
      <protection locked="0"/>
    </xf>
    <xf numFmtId="4" fontId="21" fillId="6" borderId="1" xfId="0" applyNumberFormat="1" applyFont="1" applyFill="1" applyBorder="1" applyAlignment="1">
      <alignment horizontal="center" vertical="center"/>
    </xf>
    <xf numFmtId="4" fontId="21" fillId="6" borderId="6" xfId="0" applyNumberFormat="1" applyFont="1" applyFill="1" applyBorder="1" applyAlignment="1">
      <alignment horizontal="center" vertical="center"/>
    </xf>
    <xf numFmtId="0" fontId="21" fillId="6" borderId="53" xfId="0" applyFont="1" applyFill="1" applyBorder="1" applyAlignment="1">
      <alignment horizontal="center" vertical="center"/>
    </xf>
    <xf numFmtId="0" fontId="29" fillId="6" borderId="53" xfId="0" applyFont="1" applyFill="1" applyBorder="1" applyAlignment="1">
      <alignment horizontal="left" vertical="center" wrapText="1"/>
    </xf>
    <xf numFmtId="0" fontId="30" fillId="6" borderId="53" xfId="0" applyNumberFormat="1" applyFont="1" applyFill="1" applyBorder="1" applyAlignment="1">
      <alignment horizontal="center" vertical="center"/>
    </xf>
    <xf numFmtId="0" fontId="21" fillId="0" borderId="53" xfId="0" applyNumberFormat="1" applyFont="1" applyBorder="1" applyAlignment="1">
      <alignment horizontal="left" vertical="center" wrapText="1"/>
    </xf>
    <xf numFmtId="0" fontId="28" fillId="0" borderId="53" xfId="0" applyNumberFormat="1" applyFont="1" applyFill="1" applyBorder="1" applyAlignment="1">
      <alignment horizontal="center" vertical="center" wrapText="1"/>
    </xf>
    <xf numFmtId="4" fontId="21" fillId="6" borderId="3" xfId="0" applyNumberFormat="1" applyFont="1" applyFill="1" applyBorder="1" applyAlignment="1">
      <alignment horizontal="center" vertical="center"/>
    </xf>
    <xf numFmtId="0" fontId="21" fillId="6" borderId="54" xfId="0" applyFont="1" applyFill="1" applyBorder="1" applyAlignment="1">
      <alignment horizontal="center" vertical="center"/>
    </xf>
    <xf numFmtId="0" fontId="29" fillId="6" borderId="54" xfId="0" applyFont="1" applyFill="1" applyBorder="1" applyAlignment="1">
      <alignment horizontal="left" vertical="center" wrapText="1"/>
    </xf>
    <xf numFmtId="0" fontId="30" fillId="6" borderId="54" xfId="0" applyNumberFormat="1" applyFont="1" applyFill="1" applyBorder="1" applyAlignment="1">
      <alignment horizontal="center" vertical="center"/>
    </xf>
    <xf numFmtId="0" fontId="24" fillId="4" borderId="30" xfId="3" applyFont="1" applyFill="1" applyBorder="1" applyAlignment="1" applyProtection="1">
      <alignment vertical="center"/>
      <protection locked="0"/>
    </xf>
    <xf numFmtId="0" fontId="22" fillId="4" borderId="29" xfId="3" applyFont="1" applyFill="1" applyBorder="1" applyAlignment="1" applyProtection="1">
      <alignment horizontal="left" vertical="center"/>
      <protection locked="0"/>
    </xf>
    <xf numFmtId="0" fontId="24" fillId="4" borderId="32" xfId="3" applyFont="1" applyFill="1" applyBorder="1" applyAlignment="1" applyProtection="1">
      <alignment vertical="center"/>
      <protection locked="0"/>
    </xf>
    <xf numFmtId="0" fontId="22" fillId="4" borderId="32" xfId="3" applyFont="1" applyFill="1" applyBorder="1" applyAlignment="1" applyProtection="1">
      <alignment horizontal="left" vertical="center"/>
      <protection locked="0"/>
    </xf>
    <xf numFmtId="0" fontId="36" fillId="4" borderId="29" xfId="3" applyFont="1" applyFill="1" applyBorder="1" applyAlignment="1" applyProtection="1">
      <alignment horizontal="left" vertical="center"/>
      <protection locked="0"/>
    </xf>
    <xf numFmtId="0" fontId="31" fillId="4" borderId="43" xfId="7" applyFont="1" applyFill="1" applyBorder="1" applyAlignment="1">
      <alignment horizontal="center" vertical="center" wrapText="1"/>
    </xf>
    <xf numFmtId="168" fontId="24" fillId="6" borderId="0" xfId="3" applyNumberFormat="1" applyFont="1" applyFill="1" applyBorder="1" applyAlignment="1" applyProtection="1">
      <alignment horizontal="center" vertical="center" wrapText="1"/>
      <protection locked="0"/>
    </xf>
    <xf numFmtId="168" fontId="24" fillId="6" borderId="0" xfId="4" applyNumberFormat="1" applyFont="1" applyFill="1" applyBorder="1" applyAlignment="1" applyProtection="1">
      <alignment horizontal="center" vertical="center" wrapText="1"/>
      <protection locked="0"/>
    </xf>
    <xf numFmtId="168" fontId="22" fillId="6" borderId="0" xfId="4" applyNumberFormat="1" applyFont="1" applyFill="1" applyBorder="1" applyAlignment="1" applyProtection="1">
      <alignment horizontal="center" vertical="center" wrapText="1"/>
      <protection locked="0"/>
    </xf>
    <xf numFmtId="0" fontId="37" fillId="6" borderId="0" xfId="3" applyFont="1" applyFill="1" applyBorder="1" applyAlignment="1" applyProtection="1">
      <alignment horizontal="center" vertical="center" wrapText="1"/>
      <protection locked="0"/>
    </xf>
    <xf numFmtId="168" fontId="39" fillId="6" borderId="0" xfId="4" applyNumberFormat="1" applyFont="1" applyFill="1" applyBorder="1" applyAlignment="1" applyProtection="1">
      <alignment horizontal="center" vertical="center" wrapText="1"/>
      <protection locked="0"/>
    </xf>
    <xf numFmtId="0" fontId="39" fillId="6" borderId="0" xfId="3" applyFont="1" applyFill="1" applyBorder="1" applyAlignment="1" applyProtection="1">
      <alignment horizontal="center" vertical="center" wrapText="1"/>
      <protection locked="0"/>
    </xf>
    <xf numFmtId="0" fontId="21" fillId="0" borderId="51" xfId="0" applyFont="1" applyFill="1" applyBorder="1" applyAlignment="1">
      <alignment horizontal="left" vertical="center" wrapText="1"/>
    </xf>
    <xf numFmtId="0" fontId="28" fillId="7" borderId="51" xfId="0" applyNumberFormat="1" applyFont="1" applyFill="1" applyBorder="1" applyAlignment="1">
      <alignment horizontal="center" vertical="center"/>
    </xf>
    <xf numFmtId="0" fontId="21" fillId="0" borderId="53" xfId="0" applyFont="1" applyFill="1" applyBorder="1" applyAlignment="1">
      <alignment horizontal="left" vertical="center" wrapText="1"/>
    </xf>
    <xf numFmtId="0" fontId="28" fillId="6" borderId="53" xfId="0" applyNumberFormat="1" applyFont="1" applyFill="1" applyBorder="1" applyAlignment="1">
      <alignment horizontal="center" vertical="center"/>
    </xf>
    <xf numFmtId="0" fontId="29" fillId="0" borderId="53" xfId="0" applyFont="1" applyFill="1" applyBorder="1" applyAlignment="1">
      <alignment horizontal="left" vertical="center" wrapText="1"/>
    </xf>
    <xf numFmtId="0" fontId="21" fillId="0" borderId="53" xfId="0" applyFont="1" applyFill="1" applyBorder="1" applyAlignment="1">
      <alignment horizontal="center" vertical="center" wrapText="1"/>
    </xf>
    <xf numFmtId="0" fontId="28" fillId="7" borderId="53" xfId="0" applyNumberFormat="1" applyFont="1" applyFill="1" applyBorder="1" applyAlignment="1">
      <alignment horizontal="center" vertical="center"/>
    </xf>
    <xf numFmtId="2" fontId="41" fillId="0" borderId="5" xfId="3" applyNumberFormat="1" applyFont="1" applyFill="1" applyBorder="1" applyAlignment="1" applyProtection="1">
      <alignment horizontal="center" vertical="center" wrapText="1"/>
      <protection locked="0"/>
    </xf>
    <xf numFmtId="2" fontId="41" fillId="0" borderId="4" xfId="3" applyNumberFormat="1" applyFont="1" applyFill="1" applyBorder="1" applyAlignment="1" applyProtection="1">
      <alignment horizontal="center" vertical="center" wrapText="1"/>
      <protection locked="0"/>
    </xf>
    <xf numFmtId="2" fontId="41" fillId="0" borderId="3" xfId="3" applyNumberFormat="1" applyFont="1" applyFill="1" applyBorder="1" applyAlignment="1" applyProtection="1">
      <alignment horizontal="center" vertical="center" wrapText="1"/>
      <protection locked="0"/>
    </xf>
    <xf numFmtId="2" fontId="40" fillId="0" borderId="3" xfId="7" applyNumberFormat="1" applyFont="1" applyFill="1" applyBorder="1" applyAlignment="1">
      <alignment horizontal="center" vertical="center" wrapText="1"/>
    </xf>
    <xf numFmtId="0" fontId="40" fillId="0" borderId="54" xfId="7" applyFont="1" applyFill="1" applyBorder="1" applyAlignment="1">
      <alignment horizontal="center" vertical="center" wrapText="1"/>
    </xf>
    <xf numFmtId="0" fontId="32" fillId="0" borderId="54" xfId="7" applyFont="1" applyFill="1" applyBorder="1" applyAlignment="1">
      <alignment horizontal="left" vertical="center" wrapText="1"/>
    </xf>
    <xf numFmtId="0" fontId="22" fillId="4" borderId="32" xfId="3" applyFont="1" applyFill="1" applyBorder="1" applyAlignment="1" applyProtection="1">
      <alignment vertical="center"/>
      <protection locked="0"/>
    </xf>
    <xf numFmtId="0" fontId="22" fillId="4" borderId="37" xfId="3" applyFont="1" applyFill="1" applyBorder="1" applyAlignment="1" applyProtection="1">
      <alignment vertical="center"/>
      <protection locked="0"/>
    </xf>
    <xf numFmtId="168" fontId="24" fillId="0" borderId="0" xfId="3" applyNumberFormat="1" applyFont="1" applyFill="1" applyBorder="1" applyAlignment="1" applyProtection="1">
      <alignment horizontal="center" vertical="center" wrapText="1"/>
      <protection locked="0"/>
    </xf>
    <xf numFmtId="168" fontId="24" fillId="0" borderId="0" xfId="4" applyNumberFormat="1" applyFont="1" applyFill="1" applyBorder="1" applyAlignment="1" applyProtection="1">
      <alignment horizontal="center" vertical="center" wrapText="1"/>
      <protection locked="0"/>
    </xf>
    <xf numFmtId="0" fontId="22" fillId="4" borderId="29" xfId="3" applyFont="1" applyFill="1" applyBorder="1" applyAlignment="1" applyProtection="1">
      <alignment horizontal="center" vertical="center"/>
      <protection locked="0"/>
    </xf>
    <xf numFmtId="0" fontId="22" fillId="4" borderId="29" xfId="3" applyFont="1" applyFill="1" applyBorder="1" applyAlignment="1" applyProtection="1">
      <alignment vertical="center"/>
      <protection locked="0"/>
    </xf>
    <xf numFmtId="0" fontId="12" fillId="4" borderId="29" xfId="3" applyFont="1" applyFill="1" applyBorder="1" applyAlignment="1" applyProtection="1">
      <alignment horizontal="left" vertical="center"/>
      <protection locked="0"/>
    </xf>
    <xf numFmtId="0" fontId="0" fillId="6" borderId="0" xfId="0" applyFill="1"/>
    <xf numFmtId="0" fontId="0" fillId="6" borderId="0" xfId="0" applyFill="1" applyBorder="1"/>
    <xf numFmtId="0" fontId="24" fillId="6" borderId="0" xfId="3" applyFont="1" applyFill="1" applyBorder="1" applyAlignment="1" applyProtection="1">
      <alignment horizontal="center" vertical="center" wrapText="1"/>
      <protection locked="0"/>
    </xf>
    <xf numFmtId="0" fontId="8" fillId="6" borderId="0" xfId="3" applyFont="1" applyFill="1" applyBorder="1" applyAlignment="1" applyProtection="1">
      <alignment horizontal="center" vertical="center" wrapText="1"/>
      <protection locked="0"/>
    </xf>
    <xf numFmtId="168" fontId="8" fillId="6" borderId="0" xfId="3" applyNumberFormat="1" applyFont="1" applyFill="1" applyBorder="1" applyAlignment="1" applyProtection="1">
      <alignment horizontal="right" vertical="center" wrapText="1"/>
      <protection locked="0"/>
    </xf>
    <xf numFmtId="168" fontId="8" fillId="6" borderId="0" xfId="4" applyNumberFormat="1" applyFont="1" applyFill="1" applyBorder="1" applyAlignment="1" applyProtection="1">
      <alignment horizontal="right" vertical="center" wrapText="1"/>
      <protection locked="0"/>
    </xf>
    <xf numFmtId="0" fontId="8" fillId="6" borderId="31" xfId="3" applyFont="1" applyFill="1" applyBorder="1" applyAlignment="1" applyProtection="1">
      <alignment horizontal="center" vertical="center" wrapText="1"/>
      <protection locked="0"/>
    </xf>
    <xf numFmtId="0" fontId="22" fillId="6" borderId="0" xfId="3" applyFont="1" applyFill="1" applyBorder="1" applyAlignment="1" applyProtection="1">
      <alignment vertical="center" wrapText="1"/>
      <protection locked="0"/>
    </xf>
    <xf numFmtId="0" fontId="4" fillId="6" borderId="0" xfId="0" applyFont="1" applyFill="1" applyBorder="1" applyAlignment="1">
      <alignment horizontal="center" vertical="center"/>
    </xf>
    <xf numFmtId="0" fontId="3" fillId="6" borderId="0" xfId="0" applyFont="1" applyFill="1" applyBorder="1" applyAlignment="1">
      <alignment horizontal="center" vertical="center"/>
    </xf>
    <xf numFmtId="0" fontId="43" fillId="0" borderId="30" xfId="0" applyFont="1" applyBorder="1" applyAlignment="1">
      <alignment horizontal="center" vertical="center"/>
    </xf>
    <xf numFmtId="0" fontId="2" fillId="6" borderId="0" xfId="0" applyFont="1" applyFill="1" applyBorder="1" applyAlignment="1">
      <alignment horizontal="left" vertical="center"/>
    </xf>
    <xf numFmtId="0" fontId="22" fillId="3" borderId="2" xfId="3" applyFont="1" applyFill="1" applyBorder="1" applyAlignment="1" applyProtection="1">
      <alignment horizontal="center" vertical="center" wrapText="1"/>
      <protection locked="0"/>
    </xf>
    <xf numFmtId="0" fontId="4" fillId="0" borderId="42" xfId="0" applyFont="1" applyBorder="1" applyAlignment="1">
      <alignment horizontal="center" vertical="center"/>
    </xf>
    <xf numFmtId="0" fontId="3" fillId="0" borderId="18" xfId="0" applyFont="1" applyBorder="1" applyAlignment="1">
      <alignment horizontal="center" vertical="center"/>
    </xf>
    <xf numFmtId="0" fontId="3" fillId="0" borderId="2" xfId="0" applyFont="1" applyBorder="1" applyAlignment="1">
      <alignment horizontal="center" vertical="center"/>
    </xf>
    <xf numFmtId="0" fontId="3" fillId="0" borderId="39" xfId="0" applyFont="1" applyBorder="1" applyAlignment="1">
      <alignment horizontal="center" vertical="center"/>
    </xf>
    <xf numFmtId="0" fontId="7" fillId="0" borderId="31" xfId="3" applyFont="1" applyBorder="1" applyAlignment="1"/>
    <xf numFmtId="0" fontId="7" fillId="0" borderId="0" xfId="3" applyFont="1" applyBorder="1" applyAlignment="1"/>
    <xf numFmtId="0" fontId="3" fillId="0" borderId="24"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7" fillId="0" borderId="21" xfId="3" applyFont="1" applyBorder="1" applyAlignment="1"/>
    <xf numFmtId="0" fontId="0" fillId="0" borderId="37" xfId="0" applyBorder="1" applyAlignment="1"/>
    <xf numFmtId="2" fontId="21" fillId="0" borderId="10" xfId="3" applyNumberFormat="1" applyFont="1" applyFill="1" applyBorder="1" applyAlignment="1" applyProtection="1">
      <alignment horizontal="center" vertical="center" wrapText="1"/>
      <protection locked="0"/>
    </xf>
    <xf numFmtId="2" fontId="21" fillId="0" borderId="5" xfId="3" applyNumberFormat="1" applyFont="1" applyFill="1" applyBorder="1" applyAlignment="1" applyProtection="1">
      <alignment horizontal="center" vertical="center" wrapText="1"/>
      <protection locked="0"/>
    </xf>
    <xf numFmtId="0" fontId="21" fillId="0" borderId="45" xfId="0" applyFont="1" applyFill="1" applyBorder="1" applyAlignment="1">
      <alignment vertical="center" wrapText="1"/>
    </xf>
    <xf numFmtId="164" fontId="0" fillId="0" borderId="0" xfId="1" applyFont="1" applyBorder="1" applyAlignment="1">
      <alignment vertical="center"/>
    </xf>
    <xf numFmtId="9" fontId="20" fillId="0" borderId="0" xfId="2" applyFont="1" applyFill="1" applyBorder="1" applyAlignment="1" applyProtection="1">
      <alignment horizontal="left" vertical="center" wrapText="1"/>
      <protection locked="0"/>
    </xf>
    <xf numFmtId="49" fontId="20" fillId="0" borderId="0" xfId="3" applyNumberFormat="1" applyFont="1" applyFill="1" applyBorder="1" applyAlignment="1" applyProtection="1">
      <alignment vertical="center" wrapText="1"/>
      <protection locked="0"/>
    </xf>
    <xf numFmtId="49" fontId="29" fillId="0" borderId="0" xfId="3" applyNumberFormat="1" applyFont="1" applyFill="1" applyBorder="1" applyAlignment="1" applyProtection="1">
      <alignment vertical="center" wrapText="1"/>
      <protection locked="0"/>
    </xf>
    <xf numFmtId="0" fontId="14" fillId="0" borderId="0" xfId="3" applyFont="1" applyFill="1" applyAlignment="1" applyProtection="1">
      <alignment horizontal="center" vertical="center" wrapText="1"/>
      <protection locked="0"/>
    </xf>
    <xf numFmtId="0" fontId="43" fillId="0" borderId="30" xfId="0" applyFont="1" applyBorder="1" applyAlignment="1">
      <alignment horizontal="left" vertical="center"/>
    </xf>
    <xf numFmtId="2" fontId="21" fillId="0" borderId="11" xfId="3" applyNumberFormat="1" applyFont="1" applyFill="1" applyBorder="1" applyAlignment="1" applyProtection="1">
      <alignment horizontal="center" vertical="center" wrapText="1"/>
      <protection locked="0"/>
    </xf>
    <xf numFmtId="2" fontId="8" fillId="0" borderId="0" xfId="3" applyNumberFormat="1" applyFont="1" applyFill="1" applyBorder="1" applyAlignment="1" applyProtection="1">
      <alignment horizontal="center" vertical="center" wrapText="1"/>
      <protection locked="0"/>
    </xf>
    <xf numFmtId="2" fontId="25" fillId="0" borderId="19" xfId="7" applyNumberFormat="1" applyFont="1" applyFill="1" applyBorder="1" applyAlignment="1">
      <alignment horizontal="center" vertical="center" wrapText="1"/>
    </xf>
    <xf numFmtId="2" fontId="29" fillId="0" borderId="11" xfId="3" applyNumberFormat="1" applyFont="1" applyFill="1" applyBorder="1" applyAlignment="1" applyProtection="1">
      <alignment horizontal="center" vertical="center" wrapText="1"/>
      <protection locked="0"/>
    </xf>
    <xf numFmtId="2" fontId="21" fillId="0" borderId="48" xfId="3" applyNumberFormat="1" applyFont="1" applyFill="1" applyBorder="1" applyAlignment="1" applyProtection="1">
      <alignment horizontal="center" vertical="center" wrapText="1"/>
      <protection locked="0"/>
    </xf>
    <xf numFmtId="0" fontId="24" fillId="4" borderId="36" xfId="3" applyFont="1" applyFill="1" applyBorder="1" applyAlignment="1" applyProtection="1">
      <alignment vertical="center"/>
      <protection locked="0"/>
    </xf>
    <xf numFmtId="0" fontId="21" fillId="0" borderId="57" xfId="0" applyFont="1" applyFill="1" applyBorder="1" applyAlignment="1">
      <alignment horizontal="center" vertical="center"/>
    </xf>
    <xf numFmtId="0" fontId="21" fillId="0" borderId="13" xfId="0" applyFont="1" applyFill="1" applyBorder="1" applyAlignment="1">
      <alignment horizontal="center" vertical="center"/>
    </xf>
    <xf numFmtId="0" fontId="29" fillId="0" borderId="13" xfId="0" applyFont="1" applyFill="1" applyBorder="1" applyAlignment="1">
      <alignment horizontal="center" vertical="center"/>
    </xf>
    <xf numFmtId="0" fontId="3" fillId="0" borderId="43" xfId="0" applyFont="1" applyBorder="1" applyAlignment="1">
      <alignment horizontal="center" vertical="center"/>
    </xf>
    <xf numFmtId="164" fontId="40" fillId="0" borderId="19" xfId="1" applyFont="1" applyFill="1" applyBorder="1" applyAlignment="1">
      <alignment horizontal="center" vertical="center" wrapText="1"/>
    </xf>
    <xf numFmtId="168" fontId="45" fillId="3" borderId="24" xfId="3" applyNumberFormat="1" applyFont="1" applyFill="1" applyBorder="1" applyAlignment="1" applyProtection="1">
      <alignment horizontal="center" vertical="center" wrapText="1"/>
    </xf>
    <xf numFmtId="168" fontId="29" fillId="3" borderId="43" xfId="3" applyNumberFormat="1" applyFont="1" applyFill="1" applyBorder="1" applyAlignment="1" applyProtection="1">
      <alignment horizontal="center" vertical="center" wrapText="1"/>
      <protection locked="0"/>
    </xf>
    <xf numFmtId="2" fontId="21" fillId="0" borderId="68" xfId="3" applyNumberFormat="1" applyFont="1" applyFill="1" applyBorder="1" applyAlignment="1" applyProtection="1">
      <alignment horizontal="center" vertical="center" wrapText="1"/>
      <protection locked="0"/>
    </xf>
    <xf numFmtId="2" fontId="21" fillId="0" borderId="34" xfId="3" applyNumberFormat="1" applyFont="1" applyFill="1" applyBorder="1" applyAlignment="1" applyProtection="1">
      <alignment horizontal="center" vertical="center" wrapText="1"/>
      <protection locked="0"/>
    </xf>
    <xf numFmtId="164" fontId="25" fillId="0" borderId="3" xfId="1" applyFont="1" applyFill="1" applyBorder="1" applyAlignment="1">
      <alignment vertical="center" wrapText="1"/>
    </xf>
    <xf numFmtId="164" fontId="25" fillId="0" borderId="5" xfId="1" applyFont="1" applyFill="1" applyBorder="1" applyAlignment="1">
      <alignment vertical="center" wrapText="1"/>
    </xf>
    <xf numFmtId="2" fontId="25" fillId="0" borderId="11" xfId="7" applyNumberFormat="1" applyFont="1" applyFill="1" applyBorder="1" applyAlignment="1">
      <alignment horizontal="center" vertical="center" wrapText="1"/>
    </xf>
    <xf numFmtId="164" fontId="25" fillId="0" borderId="6" xfId="1" applyFont="1" applyFill="1" applyBorder="1" applyAlignment="1">
      <alignment vertical="center" wrapText="1"/>
    </xf>
    <xf numFmtId="164" fontId="25" fillId="0" borderId="7" xfId="1" applyFont="1" applyFill="1" applyBorder="1" applyAlignment="1">
      <alignment vertical="center" wrapText="1"/>
    </xf>
    <xf numFmtId="2" fontId="32" fillId="0" borderId="19" xfId="7" applyNumberFormat="1" applyFont="1" applyFill="1" applyBorder="1" applyAlignment="1">
      <alignment horizontal="center" vertical="center" wrapText="1"/>
    </xf>
    <xf numFmtId="164" fontId="32" fillId="0" borderId="3" xfId="1" applyFont="1" applyFill="1" applyBorder="1" applyAlignment="1">
      <alignment vertical="center" wrapText="1"/>
    </xf>
    <xf numFmtId="164" fontId="32" fillId="0" borderId="5" xfId="1" applyFont="1" applyFill="1" applyBorder="1" applyAlignment="1">
      <alignment vertical="center" wrapText="1"/>
    </xf>
    <xf numFmtId="2" fontId="32" fillId="0" borderId="11" xfId="7" applyNumberFormat="1" applyFont="1" applyFill="1" applyBorder="1" applyAlignment="1">
      <alignment horizontal="center" vertical="center" wrapText="1"/>
    </xf>
    <xf numFmtId="164" fontId="32" fillId="0" borderId="6" xfId="1" applyFont="1" applyFill="1" applyBorder="1" applyAlignment="1">
      <alignment vertical="center" wrapText="1"/>
    </xf>
    <xf numFmtId="164" fontId="32" fillId="0" borderId="7" xfId="1" applyFont="1" applyFill="1" applyBorder="1" applyAlignment="1">
      <alignment vertical="center" wrapText="1"/>
    </xf>
    <xf numFmtId="2" fontId="25" fillId="0" borderId="58" xfId="7" applyNumberFormat="1" applyFont="1" applyFill="1" applyBorder="1" applyAlignment="1">
      <alignment horizontal="center" vertical="center" wrapText="1"/>
    </xf>
    <xf numFmtId="168" fontId="29" fillId="3" borderId="2" xfId="3" applyNumberFormat="1" applyFont="1" applyFill="1" applyBorder="1" applyAlignment="1" applyProtection="1">
      <alignment horizontal="center" vertical="center" wrapText="1"/>
      <protection locked="0"/>
    </xf>
    <xf numFmtId="172" fontId="29" fillId="2" borderId="2" xfId="6" applyNumberFormat="1" applyFont="1" applyFill="1" applyBorder="1" applyAlignment="1" applyProtection="1">
      <alignment vertical="center" wrapText="1"/>
      <protection locked="0"/>
    </xf>
    <xf numFmtId="172" fontId="29" fillId="2" borderId="30" xfId="6" applyNumberFormat="1" applyFont="1" applyFill="1" applyBorder="1" applyAlignment="1" applyProtection="1">
      <alignment vertical="center" wrapText="1"/>
      <protection locked="0"/>
    </xf>
    <xf numFmtId="171" fontId="29" fillId="2" borderId="2" xfId="6" applyNumberFormat="1" applyFont="1" applyFill="1" applyBorder="1" applyAlignment="1" applyProtection="1">
      <alignment vertical="center" wrapText="1"/>
      <protection locked="0"/>
    </xf>
    <xf numFmtId="171" fontId="29" fillId="2" borderId="30" xfId="6" applyNumberFormat="1" applyFont="1" applyFill="1" applyBorder="1" applyAlignment="1" applyProtection="1">
      <alignment vertical="center" wrapText="1"/>
      <protection locked="0"/>
    </xf>
    <xf numFmtId="168" fontId="45" fillId="3" borderId="2" xfId="3" applyNumberFormat="1" applyFont="1" applyFill="1" applyBorder="1" applyAlignment="1" applyProtection="1">
      <alignment horizontal="center" vertical="center" wrapText="1"/>
    </xf>
    <xf numFmtId="2" fontId="21" fillId="6" borderId="0" xfId="3" applyNumberFormat="1" applyFont="1" applyFill="1" applyBorder="1" applyAlignment="1" applyProtection="1">
      <alignment horizontal="center" vertical="center" wrapText="1"/>
      <protection locked="0"/>
    </xf>
    <xf numFmtId="0" fontId="0" fillId="6" borderId="0" xfId="0" applyFont="1" applyFill="1" applyAlignment="1">
      <alignment vertical="center"/>
    </xf>
    <xf numFmtId="0" fontId="27" fillId="6" borderId="0" xfId="7" applyFont="1" applyFill="1" applyBorder="1" applyAlignment="1">
      <alignment horizontal="center" vertical="center" wrapText="1"/>
    </xf>
    <xf numFmtId="0" fontId="25" fillId="6" borderId="0" xfId="7" applyFont="1" applyFill="1" applyBorder="1" applyAlignment="1">
      <alignment horizontal="left" vertical="center" wrapText="1"/>
    </xf>
    <xf numFmtId="0" fontId="25" fillId="6" borderId="0" xfId="7" applyFont="1" applyFill="1" applyBorder="1" applyAlignment="1">
      <alignment horizontal="center" vertical="center" wrapText="1"/>
    </xf>
    <xf numFmtId="167" fontId="27" fillId="6" borderId="0" xfId="7" applyNumberFormat="1" applyFont="1" applyFill="1" applyBorder="1" applyAlignment="1">
      <alignment horizontal="center" vertical="center" wrapText="1"/>
    </xf>
    <xf numFmtId="168" fontId="8" fillId="6" borderId="0" xfId="4" applyNumberFormat="1" applyFont="1" applyFill="1" applyAlignment="1" applyProtection="1">
      <alignment horizontal="right" vertical="center" wrapText="1"/>
      <protection locked="0"/>
    </xf>
    <xf numFmtId="0" fontId="20" fillId="6" borderId="0" xfId="3" applyFont="1" applyFill="1" applyBorder="1" applyAlignment="1" applyProtection="1">
      <alignment horizontal="right" vertical="center" wrapText="1"/>
      <protection locked="0"/>
    </xf>
    <xf numFmtId="9" fontId="20" fillId="6" borderId="0" xfId="2" applyFont="1" applyFill="1" applyBorder="1" applyAlignment="1" applyProtection="1">
      <alignment horizontal="left" vertical="center" wrapText="1"/>
      <protection locked="0"/>
    </xf>
    <xf numFmtId="49" fontId="20" fillId="6" borderId="0" xfId="3" applyNumberFormat="1" applyFont="1" applyFill="1" applyBorder="1" applyAlignment="1" applyProtection="1">
      <alignment vertical="center" wrapText="1"/>
      <protection locked="0"/>
    </xf>
    <xf numFmtId="168" fontId="14" fillId="6" borderId="0" xfId="4" applyNumberFormat="1" applyFont="1" applyFill="1" applyBorder="1" applyAlignment="1" applyProtection="1">
      <alignment horizontal="center" vertical="center" wrapText="1"/>
      <protection locked="0"/>
    </xf>
    <xf numFmtId="0" fontId="14" fillId="6" borderId="0" xfId="3" applyFont="1" applyFill="1" applyBorder="1" applyAlignment="1" applyProtection="1">
      <alignment horizontal="right" vertical="center" wrapText="1"/>
      <protection locked="0"/>
    </xf>
    <xf numFmtId="0" fontId="14" fillId="6" borderId="0" xfId="3" applyFont="1" applyFill="1" applyAlignment="1" applyProtection="1">
      <alignment horizontal="center" vertical="center" wrapText="1"/>
      <protection locked="0"/>
    </xf>
    <xf numFmtId="172" fontId="46" fillId="6" borderId="0" xfId="6" applyNumberFormat="1" applyFont="1" applyFill="1" applyBorder="1" applyAlignment="1" applyProtection="1">
      <alignment horizontal="right" vertical="center" wrapText="1"/>
      <protection locked="0"/>
    </xf>
    <xf numFmtId="172" fontId="20" fillId="6" borderId="0" xfId="6" applyNumberFormat="1" applyFont="1" applyFill="1" applyBorder="1" applyAlignment="1" applyProtection="1">
      <alignment horizontal="right" vertical="center" wrapText="1"/>
      <protection locked="0"/>
    </xf>
    <xf numFmtId="0" fontId="20" fillId="6" borderId="0" xfId="3" applyFont="1" applyFill="1" applyBorder="1" applyAlignment="1" applyProtection="1">
      <alignment vertical="center" wrapText="1"/>
      <protection locked="0"/>
    </xf>
    <xf numFmtId="0" fontId="9" fillId="6" borderId="0" xfId="3" applyFont="1" applyFill="1" applyBorder="1" applyAlignment="1" applyProtection="1">
      <alignment horizontal="right" vertical="center" wrapText="1"/>
      <protection locked="0"/>
    </xf>
    <xf numFmtId="0" fontId="9" fillId="6" borderId="0" xfId="3" applyFont="1" applyFill="1" applyBorder="1" applyAlignment="1" applyProtection="1">
      <alignment horizontal="center" vertical="center" wrapText="1"/>
      <protection locked="0"/>
    </xf>
    <xf numFmtId="169" fontId="18" fillId="6" borderId="0" xfId="5" applyNumberFormat="1" applyFont="1" applyFill="1" applyBorder="1" applyAlignment="1" applyProtection="1">
      <alignment horizontal="right" vertical="center" wrapText="1"/>
      <protection locked="0"/>
    </xf>
    <xf numFmtId="0" fontId="18" fillId="6" borderId="0" xfId="3" applyNumberFormat="1" applyFont="1" applyFill="1" applyBorder="1" applyAlignment="1" applyProtection="1">
      <alignment horizontal="right" vertical="center" wrapText="1"/>
      <protection locked="0"/>
    </xf>
    <xf numFmtId="170" fontId="9" fillId="6" borderId="0" xfId="3" applyNumberFormat="1" applyFont="1" applyFill="1" applyBorder="1" applyAlignment="1" applyProtection="1">
      <alignment horizontal="center" vertical="center" wrapText="1"/>
      <protection locked="0"/>
    </xf>
    <xf numFmtId="0" fontId="18" fillId="6" borderId="0" xfId="3" applyFont="1" applyFill="1" applyBorder="1" applyAlignment="1" applyProtection="1">
      <alignment horizontal="right" vertical="center" wrapText="1"/>
      <protection locked="0"/>
    </xf>
    <xf numFmtId="10" fontId="18" fillId="6" borderId="0" xfId="5" applyNumberFormat="1" applyFont="1" applyFill="1" applyBorder="1" applyAlignment="1" applyProtection="1">
      <alignment horizontal="right" vertical="center" wrapText="1"/>
      <protection locked="0"/>
    </xf>
    <xf numFmtId="168" fontId="9" fillId="6" borderId="0" xfId="3" applyNumberFormat="1" applyFont="1" applyFill="1" applyBorder="1" applyAlignment="1" applyProtection="1">
      <alignment horizontal="right" vertical="center" wrapText="1"/>
      <protection locked="0"/>
    </xf>
    <xf numFmtId="168" fontId="18" fillId="6" borderId="0" xfId="3" applyNumberFormat="1" applyFont="1" applyFill="1" applyBorder="1" applyAlignment="1" applyProtection="1">
      <alignment horizontal="right" vertical="center" wrapText="1"/>
      <protection locked="0"/>
    </xf>
    <xf numFmtId="0" fontId="17" fillId="6" borderId="0" xfId="3" applyFont="1" applyFill="1" applyBorder="1" applyAlignment="1" applyProtection="1">
      <alignment horizontal="center" vertical="center" wrapText="1"/>
      <protection locked="0"/>
    </xf>
    <xf numFmtId="0" fontId="16" fillId="6" borderId="0" xfId="0" applyFont="1" applyFill="1" applyAlignment="1">
      <alignment vertical="center"/>
    </xf>
    <xf numFmtId="168" fontId="9" fillId="6" borderId="0" xfId="4" applyNumberFormat="1" applyFont="1" applyFill="1" applyBorder="1" applyAlignment="1" applyProtection="1">
      <alignment horizontal="right" vertical="center" wrapText="1"/>
      <protection locked="0"/>
    </xf>
    <xf numFmtId="0" fontId="12" fillId="6" borderId="0" xfId="3" applyFont="1" applyFill="1" applyBorder="1" applyAlignment="1" applyProtection="1">
      <alignment vertical="center"/>
      <protection locked="0"/>
    </xf>
    <xf numFmtId="0" fontId="14" fillId="6" borderId="0" xfId="3" applyFont="1" applyFill="1" applyBorder="1" applyAlignment="1" applyProtection="1">
      <alignment horizontal="center" vertical="center" wrapText="1"/>
      <protection locked="0"/>
    </xf>
    <xf numFmtId="0" fontId="15" fillId="6" borderId="0" xfId="0" applyFont="1" applyFill="1" applyAlignment="1">
      <alignment vertical="center"/>
    </xf>
    <xf numFmtId="0" fontId="14" fillId="6" borderId="0" xfId="3" applyFont="1" applyFill="1" applyBorder="1" applyAlignment="1" applyProtection="1">
      <alignment vertical="center"/>
      <protection locked="0"/>
    </xf>
    <xf numFmtId="168" fontId="10" fillId="6" borderId="0" xfId="3" applyNumberFormat="1" applyFont="1" applyFill="1" applyBorder="1" applyAlignment="1" applyProtection="1">
      <alignment horizontal="right" vertical="center" wrapText="1"/>
      <protection locked="0"/>
    </xf>
    <xf numFmtId="0" fontId="10" fillId="6" borderId="0" xfId="3" applyFont="1" applyFill="1" applyBorder="1" applyAlignment="1" applyProtection="1">
      <alignment horizontal="center" vertical="center" wrapText="1"/>
      <protection locked="0"/>
    </xf>
    <xf numFmtId="0" fontId="12" fillId="6" borderId="0" xfId="3" applyFont="1" applyFill="1" applyBorder="1" applyAlignment="1" applyProtection="1">
      <alignment horizontal="center" vertical="center" wrapText="1"/>
      <protection locked="0"/>
    </xf>
    <xf numFmtId="168" fontId="14" fillId="6" borderId="0" xfId="4" applyNumberFormat="1" applyFont="1" applyFill="1" applyBorder="1" applyAlignment="1" applyProtection="1">
      <alignment horizontal="right" vertical="center" wrapText="1"/>
      <protection locked="0"/>
    </xf>
    <xf numFmtId="0" fontId="11" fillId="6" borderId="0" xfId="3" applyFont="1" applyFill="1" applyBorder="1" applyAlignment="1" applyProtection="1">
      <alignment horizontal="center" vertical="center" wrapText="1"/>
      <protection locked="0"/>
    </xf>
    <xf numFmtId="168" fontId="10" fillId="6" borderId="0" xfId="4" applyNumberFormat="1" applyFont="1" applyFill="1" applyBorder="1" applyAlignment="1" applyProtection="1">
      <alignment horizontal="right" vertical="center" wrapText="1"/>
      <protection locked="0"/>
    </xf>
    <xf numFmtId="0" fontId="13" fillId="6" borderId="0" xfId="0" applyFont="1" applyFill="1" applyAlignment="1">
      <alignment vertical="center"/>
    </xf>
    <xf numFmtId="0" fontId="11" fillId="6" borderId="0" xfId="3" applyFont="1" applyFill="1" applyBorder="1" applyAlignment="1" applyProtection="1">
      <alignment vertical="center"/>
      <protection locked="0"/>
    </xf>
    <xf numFmtId="0" fontId="32" fillId="4" borderId="56" xfId="7" applyFont="1" applyFill="1" applyBorder="1" applyAlignment="1">
      <alignment horizontal="center" vertical="center" wrapText="1"/>
    </xf>
    <xf numFmtId="0" fontId="29" fillId="0" borderId="45" xfId="0" applyNumberFormat="1" applyFont="1" applyFill="1" applyBorder="1" applyAlignment="1">
      <alignment horizontal="center" vertical="center"/>
    </xf>
    <xf numFmtId="0" fontId="21" fillId="0" borderId="46" xfId="0" applyNumberFormat="1" applyFont="1" applyFill="1" applyBorder="1" applyAlignment="1">
      <alignment horizontal="center" vertical="center"/>
    </xf>
    <xf numFmtId="0" fontId="21" fillId="0" borderId="52" xfId="0" applyNumberFormat="1" applyFont="1" applyFill="1" applyBorder="1" applyAlignment="1">
      <alignment horizontal="center" vertical="center"/>
    </xf>
    <xf numFmtId="0" fontId="18" fillId="6" borderId="31" xfId="3" applyFont="1" applyFill="1" applyBorder="1" applyAlignment="1" applyProtection="1">
      <alignment horizontal="center" vertical="center" wrapText="1"/>
      <protection locked="0"/>
    </xf>
    <xf numFmtId="171" fontId="14" fillId="6" borderId="0" xfId="6" applyNumberFormat="1" applyFont="1" applyFill="1" applyBorder="1" applyAlignment="1" applyProtection="1">
      <alignment vertical="center" wrapText="1"/>
      <protection locked="0"/>
    </xf>
    <xf numFmtId="0" fontId="43" fillId="6" borderId="0" xfId="0" applyFont="1" applyFill="1" applyBorder="1" applyAlignment="1">
      <alignment horizontal="center" vertical="center"/>
    </xf>
    <xf numFmtId="0" fontId="29" fillId="4" borderId="23" xfId="3" applyFont="1" applyFill="1" applyBorder="1" applyAlignment="1" applyProtection="1">
      <alignment horizontal="left" vertical="center"/>
      <protection locked="0"/>
    </xf>
    <xf numFmtId="168" fontId="18" fillId="6" borderId="23" xfId="4" applyNumberFormat="1" applyFont="1" applyFill="1" applyBorder="1" applyAlignment="1" applyProtection="1">
      <alignment horizontal="center" vertical="center" wrapText="1"/>
      <protection locked="0"/>
    </xf>
    <xf numFmtId="2" fontId="25" fillId="0" borderId="54" xfId="7" applyNumberFormat="1" applyFont="1" applyFill="1" applyBorder="1" applyAlignment="1">
      <alignment horizontal="center" vertical="center" wrapText="1"/>
    </xf>
    <xf numFmtId="2" fontId="21" fillId="0" borderId="53" xfId="3" applyNumberFormat="1" applyFont="1" applyFill="1" applyBorder="1" applyAlignment="1" applyProtection="1">
      <alignment horizontal="center" vertical="center" wrapText="1"/>
      <protection locked="0"/>
    </xf>
    <xf numFmtId="4" fontId="21" fillId="6" borderId="53" xfId="0" applyNumberFormat="1" applyFont="1" applyFill="1" applyBorder="1" applyAlignment="1">
      <alignment horizontal="center" vertical="center"/>
    </xf>
    <xf numFmtId="4" fontId="29" fillId="0" borderId="53" xfId="0" applyNumberFormat="1" applyFont="1" applyFill="1" applyBorder="1" applyAlignment="1">
      <alignment horizontal="center" vertical="center"/>
    </xf>
    <xf numFmtId="2" fontId="21" fillId="0" borderId="12" xfId="3" applyNumberFormat="1" applyFont="1" applyFill="1" applyBorder="1" applyAlignment="1" applyProtection="1">
      <alignment horizontal="center" vertical="center" wrapText="1"/>
      <protection locked="0"/>
    </xf>
    <xf numFmtId="2" fontId="21" fillId="0" borderId="50" xfId="3" applyNumberFormat="1" applyFont="1" applyFill="1" applyBorder="1" applyAlignment="1" applyProtection="1">
      <alignment horizontal="center" vertical="center" wrapText="1"/>
      <protection locked="0"/>
    </xf>
    <xf numFmtId="4" fontId="21" fillId="0" borderId="54" xfId="0" applyNumberFormat="1" applyFont="1" applyFill="1" applyBorder="1" applyAlignment="1">
      <alignment horizontal="center" vertical="center"/>
    </xf>
    <xf numFmtId="2" fontId="21" fillId="0" borderId="51" xfId="3" applyNumberFormat="1" applyFont="1" applyFill="1" applyBorder="1" applyAlignment="1" applyProtection="1">
      <alignment horizontal="center" vertical="center" wrapText="1"/>
      <protection locked="0"/>
    </xf>
    <xf numFmtId="4" fontId="47" fillId="0" borderId="53" xfId="0" applyNumberFormat="1" applyFont="1" applyFill="1" applyBorder="1" applyAlignment="1">
      <alignment horizontal="center" vertical="center"/>
    </xf>
    <xf numFmtId="174" fontId="21" fillId="0" borderId="53" xfId="0" applyNumberFormat="1" applyFont="1" applyFill="1" applyBorder="1" applyAlignment="1">
      <alignment horizontal="center" vertical="center"/>
    </xf>
    <xf numFmtId="164" fontId="25" fillId="0" borderId="53" xfId="1" applyFont="1" applyFill="1" applyBorder="1" applyAlignment="1">
      <alignment horizontal="center" vertical="center" wrapText="1"/>
    </xf>
    <xf numFmtId="0" fontId="21" fillId="0" borderId="12" xfId="0" applyFont="1" applyFill="1" applyBorder="1" applyAlignment="1">
      <alignment horizontal="center" vertical="center"/>
    </xf>
    <xf numFmtId="2" fontId="25" fillId="0" borderId="12" xfId="7" applyNumberFormat="1" applyFont="1" applyFill="1" applyBorder="1" applyAlignment="1">
      <alignment horizontal="center" vertical="center" wrapText="1"/>
    </xf>
    <xf numFmtId="0" fontId="28" fillId="5" borderId="52" xfId="0" applyNumberFormat="1" applyFont="1" applyFill="1" applyBorder="1" applyAlignment="1">
      <alignment horizontal="center" vertical="center"/>
    </xf>
    <xf numFmtId="0" fontId="29" fillId="5" borderId="51" xfId="0" applyFont="1" applyFill="1" applyBorder="1" applyAlignment="1">
      <alignment vertical="center" wrapText="1"/>
    </xf>
    <xf numFmtId="0" fontId="21" fillId="5" borderId="50" xfId="0" applyFont="1" applyFill="1" applyBorder="1" applyAlignment="1">
      <alignment horizontal="center" vertical="center"/>
    </xf>
    <xf numFmtId="4" fontId="21" fillId="5" borderId="51" xfId="0" applyNumberFormat="1" applyFont="1" applyFill="1" applyBorder="1" applyAlignment="1">
      <alignment horizontal="center" vertical="center"/>
    </xf>
    <xf numFmtId="164" fontId="25" fillId="5" borderId="50" xfId="1" applyFont="1" applyFill="1" applyBorder="1" applyAlignment="1">
      <alignment horizontal="center" vertical="center" wrapText="1"/>
    </xf>
    <xf numFmtId="164" fontId="25" fillId="5" borderId="51" xfId="1" applyFont="1" applyFill="1" applyBorder="1" applyAlignment="1">
      <alignment horizontal="center" vertical="center" wrapText="1"/>
    </xf>
    <xf numFmtId="2" fontId="21" fillId="5" borderId="50" xfId="3" applyNumberFormat="1" applyFont="1" applyFill="1" applyBorder="1" applyAlignment="1" applyProtection="1">
      <alignment horizontal="center" vertical="center" wrapText="1"/>
      <protection locked="0"/>
    </xf>
    <xf numFmtId="2" fontId="21" fillId="5" borderId="51" xfId="3" applyNumberFormat="1" applyFont="1" applyFill="1" applyBorder="1" applyAlignment="1" applyProtection="1">
      <alignment horizontal="center" vertical="center" wrapText="1"/>
      <protection locked="0"/>
    </xf>
    <xf numFmtId="2" fontId="25" fillId="5" borderId="50" xfId="7" applyNumberFormat="1" applyFont="1" applyFill="1" applyBorder="1" applyAlignment="1">
      <alignment horizontal="center" vertical="center" wrapText="1"/>
    </xf>
    <xf numFmtId="2" fontId="29" fillId="0" borderId="54" xfId="3" applyNumberFormat="1" applyFont="1" applyFill="1" applyBorder="1" applyAlignment="1" applyProtection="1">
      <alignment horizontal="center" vertical="center" wrapText="1"/>
      <protection locked="0"/>
    </xf>
    <xf numFmtId="2" fontId="29" fillId="0" borderId="20" xfId="3" applyNumberFormat="1" applyFont="1" applyFill="1" applyBorder="1" applyAlignment="1" applyProtection="1">
      <alignment horizontal="center" vertical="center" wrapText="1"/>
      <protection locked="0"/>
    </xf>
    <xf numFmtId="2" fontId="25" fillId="0" borderId="53" xfId="7" applyNumberFormat="1" applyFont="1" applyFill="1" applyBorder="1" applyAlignment="1">
      <alignment horizontal="center" vertical="center" wrapText="1"/>
    </xf>
    <xf numFmtId="3" fontId="21" fillId="0" borderId="53" xfId="0" applyNumberFormat="1" applyFont="1" applyFill="1" applyBorder="1" applyAlignment="1">
      <alignment vertical="center" wrapText="1"/>
    </xf>
    <xf numFmtId="0" fontId="29" fillId="0" borderId="46" xfId="0" applyNumberFormat="1" applyFont="1" applyFill="1" applyBorder="1" applyAlignment="1">
      <alignment horizontal="center" vertical="center"/>
    </xf>
    <xf numFmtId="0" fontId="29" fillId="0" borderId="12" xfId="0" applyFont="1" applyFill="1" applyBorder="1" applyAlignment="1">
      <alignment horizontal="center" vertical="center"/>
    </xf>
    <xf numFmtId="0" fontId="16" fillId="0" borderId="53" xfId="0" applyFont="1" applyFill="1" applyBorder="1" applyAlignment="1">
      <alignment wrapText="1"/>
    </xf>
    <xf numFmtId="4" fontId="21" fillId="0" borderId="53" xfId="0" applyNumberFormat="1" applyFont="1" applyBorder="1" applyAlignment="1">
      <alignment horizontal="center" vertical="center"/>
    </xf>
    <xf numFmtId="0" fontId="16" fillId="0" borderId="53" xfId="0" applyFont="1" applyFill="1" applyBorder="1" applyAlignment="1">
      <alignment vertical="center" wrapText="1"/>
    </xf>
    <xf numFmtId="164" fontId="25" fillId="0" borderId="12" xfId="1" applyFont="1" applyFill="1" applyBorder="1" applyAlignment="1">
      <alignment vertical="center" wrapText="1"/>
    </xf>
    <xf numFmtId="0" fontId="21" fillId="0" borderId="53" xfId="10" applyFont="1" applyFill="1" applyBorder="1" applyAlignment="1">
      <alignment horizontal="left" vertical="center" wrapText="1"/>
    </xf>
    <xf numFmtId="0" fontId="16" fillId="0" borderId="51" xfId="0" applyFont="1" applyFill="1" applyBorder="1" applyAlignment="1">
      <alignment wrapText="1"/>
    </xf>
    <xf numFmtId="0" fontId="21" fillId="0" borderId="50" xfId="0" applyFont="1" applyFill="1" applyBorder="1" applyAlignment="1">
      <alignment horizontal="center" vertical="center"/>
    </xf>
    <xf numFmtId="164" fontId="25" fillId="0" borderId="51" xfId="1" applyFont="1" applyFill="1" applyBorder="1" applyAlignment="1">
      <alignment horizontal="center" vertical="center" wrapText="1"/>
    </xf>
    <xf numFmtId="2" fontId="25" fillId="0" borderId="51" xfId="7" applyNumberFormat="1" applyFont="1" applyFill="1" applyBorder="1" applyAlignment="1">
      <alignment horizontal="center" vertical="center" wrapText="1"/>
    </xf>
    <xf numFmtId="2" fontId="25" fillId="0" borderId="50" xfId="7" applyNumberFormat="1" applyFont="1" applyFill="1" applyBorder="1" applyAlignment="1">
      <alignment horizontal="center" vertical="center" wrapText="1"/>
    </xf>
    <xf numFmtId="0" fontId="21" fillId="0" borderId="64" xfId="0" applyNumberFormat="1" applyFont="1" applyFill="1" applyBorder="1" applyAlignment="1">
      <alignment horizontal="center" vertical="center"/>
    </xf>
    <xf numFmtId="0" fontId="21" fillId="0" borderId="72" xfId="0" applyFont="1" applyFill="1" applyBorder="1" applyAlignment="1">
      <alignment horizontal="center" vertical="center"/>
    </xf>
    <xf numFmtId="4" fontId="21" fillId="0" borderId="64" xfId="0" applyNumberFormat="1" applyFont="1" applyFill="1" applyBorder="1" applyAlignment="1">
      <alignment horizontal="center" vertical="center"/>
    </xf>
    <xf numFmtId="4" fontId="21" fillId="0" borderId="46" xfId="0" applyNumberFormat="1" applyFont="1" applyFill="1" applyBorder="1" applyAlignment="1">
      <alignment horizontal="center" vertical="center"/>
    </xf>
    <xf numFmtId="4" fontId="29" fillId="0" borderId="46" xfId="0" applyNumberFormat="1" applyFont="1" applyFill="1" applyBorder="1" applyAlignment="1">
      <alignment horizontal="center" vertical="center"/>
    </xf>
    <xf numFmtId="4" fontId="21" fillId="0" borderId="46" xfId="0" applyNumberFormat="1" applyFont="1" applyBorder="1" applyAlignment="1">
      <alignment horizontal="center" vertical="center"/>
    </xf>
    <xf numFmtId="2" fontId="25" fillId="0" borderId="20" xfId="7" applyNumberFormat="1" applyFont="1" applyFill="1" applyBorder="1" applyAlignment="1">
      <alignment horizontal="center" vertical="center" wrapText="1"/>
    </xf>
    <xf numFmtId="168" fontId="29" fillId="3" borderId="66" xfId="3" applyNumberFormat="1" applyFont="1" applyFill="1" applyBorder="1" applyAlignment="1" applyProtection="1">
      <alignment horizontal="center" vertical="center" wrapText="1"/>
      <protection locked="0"/>
    </xf>
    <xf numFmtId="0" fontId="0" fillId="0" borderId="0" xfId="0" applyFill="1" applyBorder="1" applyAlignment="1">
      <alignment vertical="center"/>
    </xf>
    <xf numFmtId="0" fontId="0" fillId="0" borderId="0" xfId="0" applyFill="1" applyAlignment="1">
      <alignment vertical="center"/>
    </xf>
    <xf numFmtId="168" fontId="0" fillId="0" borderId="0" xfId="0" applyNumberFormat="1" applyBorder="1" applyAlignment="1">
      <alignment vertical="center"/>
    </xf>
    <xf numFmtId="168" fontId="0" fillId="0" borderId="0" xfId="1" applyNumberFormat="1" applyFont="1" applyBorder="1" applyAlignment="1">
      <alignment vertical="center"/>
    </xf>
    <xf numFmtId="0" fontId="22" fillId="3" borderId="43" xfId="3" applyFont="1" applyFill="1" applyBorder="1" applyAlignment="1" applyProtection="1">
      <alignment horizontal="center" vertical="center" wrapText="1"/>
      <protection locked="0"/>
    </xf>
    <xf numFmtId="0" fontId="22" fillId="4" borderId="32" xfId="3" applyFont="1" applyFill="1" applyBorder="1" applyAlignment="1" applyProtection="1">
      <alignment horizontal="center" vertical="center"/>
      <protection locked="0"/>
    </xf>
    <xf numFmtId="164" fontId="40" fillId="0" borderId="3" xfId="1" applyFont="1" applyFill="1" applyBorder="1" applyAlignment="1">
      <alignment horizontal="center" vertical="center" wrapText="1"/>
    </xf>
    <xf numFmtId="164" fontId="40" fillId="0" borderId="4" xfId="1" applyFont="1" applyFill="1" applyBorder="1" applyAlignment="1">
      <alignment horizontal="center" vertical="center" wrapText="1"/>
    </xf>
    <xf numFmtId="164" fontId="40" fillId="0" borderId="5" xfId="1" applyFont="1" applyFill="1" applyBorder="1" applyAlignment="1">
      <alignment horizontal="center" vertical="center" wrapText="1"/>
    </xf>
    <xf numFmtId="164" fontId="25" fillId="0" borderId="6" xfId="1" applyFont="1" applyFill="1" applyBorder="1" applyAlignment="1">
      <alignment horizontal="center" vertical="center" wrapText="1"/>
    </xf>
    <xf numFmtId="164" fontId="25" fillId="0" borderId="1" xfId="1" applyFont="1" applyFill="1" applyBorder="1" applyAlignment="1">
      <alignment horizontal="center" vertical="center" wrapText="1"/>
    </xf>
    <xf numFmtId="164" fontId="25" fillId="0" borderId="7" xfId="1" applyFont="1" applyFill="1" applyBorder="1" applyAlignment="1">
      <alignment horizontal="center" vertical="center" wrapText="1"/>
    </xf>
    <xf numFmtId="164" fontId="25" fillId="0" borderId="3" xfId="1" applyFont="1" applyFill="1" applyBorder="1" applyAlignment="1">
      <alignment horizontal="center" vertical="center" wrapText="1"/>
    </xf>
    <xf numFmtId="164" fontId="25" fillId="0" borderId="5" xfId="1" applyFont="1" applyFill="1" applyBorder="1" applyAlignment="1">
      <alignment horizontal="center" vertical="center" wrapText="1"/>
    </xf>
    <xf numFmtId="164" fontId="25" fillId="0" borderId="8" xfId="1" applyFont="1" applyFill="1" applyBorder="1" applyAlignment="1">
      <alignment horizontal="center" vertical="center" wrapText="1"/>
    </xf>
    <xf numFmtId="164" fontId="25" fillId="0" borderId="9" xfId="1" applyFont="1" applyFill="1" applyBorder="1" applyAlignment="1">
      <alignment horizontal="center" vertical="center" wrapText="1"/>
    </xf>
    <xf numFmtId="164" fontId="25" fillId="0" borderId="10" xfId="1" applyFont="1" applyFill="1" applyBorder="1" applyAlignment="1">
      <alignment horizontal="center" vertical="center" wrapText="1"/>
    </xf>
    <xf numFmtId="164" fontId="25" fillId="0" borderId="16" xfId="1" applyFont="1" applyFill="1" applyBorder="1" applyAlignment="1">
      <alignment horizontal="center" vertical="center" wrapText="1"/>
    </xf>
    <xf numFmtId="164" fontId="25" fillId="0" borderId="62" xfId="1" applyFont="1" applyFill="1" applyBorder="1" applyAlignment="1">
      <alignment horizontal="center" vertical="center" wrapText="1"/>
    </xf>
    <xf numFmtId="164" fontId="25" fillId="0" borderId="58" xfId="1" applyFont="1" applyFill="1" applyBorder="1" applyAlignment="1">
      <alignment horizontal="center" vertical="center" wrapText="1"/>
    </xf>
    <xf numFmtId="164" fontId="25" fillId="0" borderId="11" xfId="1" applyFont="1" applyFill="1" applyBorder="1" applyAlignment="1">
      <alignment horizontal="center" vertical="center" wrapText="1"/>
    </xf>
    <xf numFmtId="164" fontId="32" fillId="0" borderId="16" xfId="1" applyFont="1" applyFill="1" applyBorder="1" applyAlignment="1">
      <alignment horizontal="center" vertical="center" wrapText="1"/>
    </xf>
    <xf numFmtId="164" fontId="32" fillId="0" borderId="11" xfId="1" applyFont="1" applyFill="1" applyBorder="1" applyAlignment="1">
      <alignment horizontal="center" vertical="center" wrapText="1"/>
    </xf>
    <xf numFmtId="164" fontId="25" fillId="0" borderId="15" xfId="1" applyFont="1" applyFill="1" applyBorder="1" applyAlignment="1">
      <alignment horizontal="center" vertical="center" wrapText="1"/>
    </xf>
    <xf numFmtId="164" fontId="25" fillId="0" borderId="19" xfId="1" applyFont="1" applyFill="1" applyBorder="1" applyAlignment="1">
      <alignment horizontal="center" vertical="center" wrapText="1"/>
    </xf>
    <xf numFmtId="164" fontId="25" fillId="0" borderId="48" xfId="1" applyFont="1" applyFill="1" applyBorder="1" applyAlignment="1">
      <alignment horizontal="center" vertical="center" wrapText="1"/>
    </xf>
    <xf numFmtId="164" fontId="25" fillId="0" borderId="49" xfId="1" applyFont="1" applyFill="1" applyBorder="1" applyAlignment="1">
      <alignment horizontal="center" vertical="center" wrapText="1"/>
    </xf>
    <xf numFmtId="164" fontId="25" fillId="0" borderId="60" xfId="1" applyFont="1" applyFill="1" applyBorder="1" applyAlignment="1">
      <alignment horizontal="center" vertical="center" wrapText="1"/>
    </xf>
    <xf numFmtId="0" fontId="20" fillId="0" borderId="0" xfId="3" applyFont="1" applyFill="1" applyBorder="1" applyAlignment="1" applyProtection="1">
      <alignment horizontal="right" vertical="center" wrapText="1"/>
      <protection locked="0"/>
    </xf>
    <xf numFmtId="164" fontId="40" fillId="0" borderId="15" xfId="1" applyFont="1" applyFill="1" applyBorder="1" applyAlignment="1">
      <alignment horizontal="center" vertical="center" wrapText="1"/>
    </xf>
    <xf numFmtId="168" fontId="29" fillId="3" borderId="39" xfId="3" applyNumberFormat="1" applyFont="1" applyFill="1" applyBorder="1" applyAlignment="1" applyProtection="1">
      <alignment horizontal="center" vertical="center" wrapText="1"/>
      <protection locked="0"/>
    </xf>
    <xf numFmtId="164" fontId="25" fillId="0" borderId="20" xfId="1" applyFont="1" applyFill="1" applyBorder="1" applyAlignment="1">
      <alignment horizontal="center" vertical="center" wrapText="1"/>
    </xf>
    <xf numFmtId="164" fontId="25" fillId="0" borderId="12" xfId="1" applyFont="1" applyFill="1" applyBorder="1" applyAlignment="1">
      <alignment horizontal="center" vertical="center" wrapText="1"/>
    </xf>
    <xf numFmtId="164" fontId="25" fillId="0" borderId="50" xfId="1" applyFont="1" applyFill="1" applyBorder="1" applyAlignment="1">
      <alignment horizontal="center" vertical="center" wrapText="1"/>
    </xf>
    <xf numFmtId="164" fontId="32" fillId="0" borderId="12" xfId="1" applyFont="1" applyFill="1" applyBorder="1" applyAlignment="1">
      <alignment horizontal="center" vertical="center" wrapText="1"/>
    </xf>
    <xf numFmtId="0" fontId="48" fillId="0" borderId="0" xfId="0" applyFont="1" applyFill="1" applyBorder="1"/>
    <xf numFmtId="0" fontId="48" fillId="0" borderId="0" xfId="0" applyFont="1" applyFill="1"/>
    <xf numFmtId="0" fontId="49" fillId="0" borderId="0" xfId="3" applyFont="1" applyFill="1" applyBorder="1" applyAlignment="1" applyProtection="1">
      <alignment horizontal="center" vertical="center" wrapText="1"/>
      <protection locked="0"/>
    </xf>
    <xf numFmtId="168" fontId="50" fillId="0" borderId="2" xfId="4" applyNumberFormat="1" applyFont="1" applyFill="1" applyBorder="1" applyAlignment="1" applyProtection="1">
      <alignment horizontal="center" vertical="center" wrapText="1"/>
      <protection locked="0"/>
    </xf>
    <xf numFmtId="0" fontId="50" fillId="0" borderId="2" xfId="3" applyFont="1" applyFill="1" applyBorder="1" applyAlignment="1" applyProtection="1">
      <alignment horizontal="center" vertical="center" wrapText="1"/>
      <protection locked="0"/>
    </xf>
    <xf numFmtId="42" fontId="50" fillId="0" borderId="2" xfId="15" applyFont="1" applyFill="1" applyBorder="1" applyAlignment="1" applyProtection="1">
      <alignment horizontal="center" vertical="center" wrapText="1"/>
      <protection locked="0"/>
    </xf>
    <xf numFmtId="0" fontId="53" fillId="0" borderId="1" xfId="13" applyNumberFormat="1" applyFont="1" applyFill="1" applyBorder="1" applyAlignment="1">
      <alignment vertical="center"/>
    </xf>
    <xf numFmtId="0" fontId="51" fillId="0" borderId="1" xfId="0" applyFont="1" applyFill="1" applyBorder="1" applyAlignment="1">
      <alignment horizontal="center" vertical="center"/>
    </xf>
    <xf numFmtId="3" fontId="53" fillId="0" borderId="1" xfId="13" applyNumberFormat="1" applyFont="1" applyFill="1" applyBorder="1" applyAlignment="1">
      <alignment horizontal="center" vertical="center"/>
    </xf>
    <xf numFmtId="42" fontId="53" fillId="0" borderId="1" xfId="15" applyFont="1" applyFill="1" applyBorder="1" applyAlignment="1">
      <alignment vertical="center"/>
    </xf>
    <xf numFmtId="0" fontId="53" fillId="0" borderId="1" xfId="13" applyNumberFormat="1" applyFont="1" applyFill="1" applyBorder="1" applyAlignment="1">
      <alignment horizontal="justify" vertical="center" wrapText="1"/>
    </xf>
    <xf numFmtId="0" fontId="53" fillId="0" borderId="1" xfId="13" applyFont="1" applyFill="1" applyBorder="1" applyAlignment="1">
      <alignment horizontal="center" vertical="center"/>
    </xf>
    <xf numFmtId="0" fontId="53" fillId="0" borderId="6" xfId="13" applyNumberFormat="1" applyFont="1" applyFill="1" applyBorder="1" applyAlignment="1">
      <alignment horizontal="center" vertical="center"/>
    </xf>
    <xf numFmtId="164" fontId="54" fillId="0" borderId="7" xfId="1" applyFont="1" applyFill="1" applyBorder="1" applyAlignment="1">
      <alignment horizontal="center" vertical="center" wrapText="1"/>
    </xf>
    <xf numFmtId="0" fontId="53" fillId="0" borderId="3" xfId="13" applyNumberFormat="1" applyFont="1" applyFill="1" applyBorder="1" applyAlignment="1">
      <alignment horizontal="center" vertical="center"/>
    </xf>
    <xf numFmtId="0" fontId="53" fillId="0" borderId="4" xfId="13" applyNumberFormat="1" applyFont="1" applyFill="1" applyBorder="1" applyAlignment="1">
      <alignment vertical="center"/>
    </xf>
    <xf numFmtId="0" fontId="51" fillId="0" borderId="4" xfId="0" applyFont="1" applyFill="1" applyBorder="1" applyAlignment="1">
      <alignment horizontal="center" vertical="center"/>
    </xf>
    <xf numFmtId="3" fontId="53" fillId="0" borderId="4" xfId="13" applyNumberFormat="1" applyFont="1" applyFill="1" applyBorder="1" applyAlignment="1">
      <alignment horizontal="center" vertical="center"/>
    </xf>
    <xf numFmtId="42" fontId="53" fillId="0" borderId="4" xfId="15" applyFont="1" applyFill="1" applyBorder="1" applyAlignment="1">
      <alignment vertical="center"/>
    </xf>
    <xf numFmtId="164" fontId="54" fillId="0" borderId="5" xfId="1" applyFont="1" applyFill="1" applyBorder="1" applyAlignment="1">
      <alignment horizontal="center" vertical="center" wrapText="1"/>
    </xf>
    <xf numFmtId="0" fontId="53" fillId="0" borderId="8" xfId="13" applyNumberFormat="1" applyFont="1" applyFill="1" applyBorder="1" applyAlignment="1">
      <alignment horizontal="center" vertical="center"/>
    </xf>
    <xf numFmtId="0" fontId="53" fillId="0" borderId="9" xfId="13" applyNumberFormat="1" applyFont="1" applyFill="1" applyBorder="1" applyAlignment="1">
      <alignment vertical="center"/>
    </xf>
    <xf numFmtId="0" fontId="53" fillId="0" borderId="9" xfId="13" applyFont="1" applyFill="1" applyBorder="1" applyAlignment="1">
      <alignment horizontal="center" vertical="center"/>
    </xf>
    <xf numFmtId="3" fontId="53" fillId="0" borderId="9" xfId="13" applyNumberFormat="1" applyFont="1" applyFill="1" applyBorder="1" applyAlignment="1">
      <alignment horizontal="center" vertical="center"/>
    </xf>
    <xf numFmtId="42" fontId="53" fillId="0" borderId="9" xfId="15" applyFont="1" applyFill="1" applyBorder="1" applyAlignment="1">
      <alignment vertical="center"/>
    </xf>
    <xf numFmtId="0" fontId="51" fillId="0" borderId="9" xfId="0" applyFont="1" applyFill="1" applyBorder="1" applyAlignment="1">
      <alignment horizontal="center" vertical="center"/>
    </xf>
    <xf numFmtId="0" fontId="53" fillId="0" borderId="9" xfId="13" applyNumberFormat="1" applyFont="1" applyFill="1" applyBorder="1" applyAlignment="1">
      <alignment horizontal="justify" vertical="center" wrapText="1"/>
    </xf>
    <xf numFmtId="168" fontId="49" fillId="0" borderId="2" xfId="4" applyNumberFormat="1" applyFont="1" applyFill="1" applyBorder="1" applyAlignment="1" applyProtection="1">
      <alignment horizontal="center" vertical="center" wrapText="1"/>
      <protection locked="0"/>
    </xf>
    <xf numFmtId="0" fontId="53" fillId="0" borderId="4" xfId="13" applyNumberFormat="1" applyFont="1" applyFill="1" applyBorder="1" applyAlignment="1">
      <alignment horizontal="justify" vertical="center" wrapText="1"/>
    </xf>
    <xf numFmtId="164" fontId="54" fillId="0" borderId="10" xfId="1" applyFont="1" applyFill="1" applyBorder="1" applyAlignment="1">
      <alignment horizontal="center" vertical="center" wrapText="1"/>
    </xf>
    <xf numFmtId="0" fontId="50" fillId="0" borderId="43" xfId="3" applyFont="1" applyFill="1" applyBorder="1" applyAlignment="1" applyProtection="1">
      <alignment horizontal="center" vertical="center" wrapText="1"/>
      <protection locked="0"/>
    </xf>
    <xf numFmtId="0" fontId="50" fillId="0" borderId="30" xfId="3" applyFont="1" applyFill="1" applyBorder="1" applyAlignment="1" applyProtection="1">
      <alignment horizontal="center" vertical="center" wrapText="1"/>
      <protection locked="0"/>
    </xf>
    <xf numFmtId="0" fontId="53" fillId="0" borderId="0" xfId="13" applyNumberFormat="1" applyFont="1" applyFill="1" applyBorder="1" applyAlignment="1">
      <alignment horizontal="center" vertical="center"/>
    </xf>
    <xf numFmtId="0" fontId="53" fillId="0" borderId="0" xfId="13" applyNumberFormat="1" applyFont="1" applyFill="1" applyBorder="1" applyAlignment="1">
      <alignment vertical="center"/>
    </xf>
    <xf numFmtId="0" fontId="51" fillId="0" borderId="0" xfId="0" applyFont="1" applyFill="1" applyBorder="1" applyAlignment="1">
      <alignment horizontal="center" vertical="center"/>
    </xf>
    <xf numFmtId="167" fontId="53" fillId="0" borderId="8" xfId="13" applyNumberFormat="1" applyFont="1" applyFill="1" applyBorder="1" applyAlignment="1">
      <alignment horizontal="center" vertical="center"/>
    </xf>
    <xf numFmtId="168" fontId="49" fillId="0" borderId="0" xfId="3" applyNumberFormat="1" applyFont="1" applyFill="1" applyBorder="1" applyAlignment="1" applyProtection="1">
      <alignment vertical="center" wrapText="1"/>
      <protection locked="0"/>
    </xf>
    <xf numFmtId="0" fontId="49" fillId="0" borderId="0" xfId="3" applyFont="1" applyFill="1" applyBorder="1" applyAlignment="1" applyProtection="1">
      <alignment vertical="center"/>
      <protection locked="0"/>
    </xf>
    <xf numFmtId="0" fontId="53" fillId="6" borderId="1" xfId="13" applyNumberFormat="1" applyFont="1" applyFill="1" applyBorder="1" applyAlignment="1">
      <alignment horizontal="justify" vertical="center" wrapText="1"/>
    </xf>
    <xf numFmtId="0" fontId="53" fillId="0" borderId="0" xfId="3" applyFont="1" applyFill="1" applyBorder="1" applyAlignment="1" applyProtection="1">
      <alignment horizontal="center" vertical="center" wrapText="1"/>
      <protection locked="0"/>
    </xf>
    <xf numFmtId="0" fontId="53" fillId="6" borderId="0" xfId="13" applyNumberFormat="1" applyFont="1" applyFill="1" applyBorder="1" applyAlignment="1">
      <alignment horizontal="justify" vertical="center" wrapText="1"/>
    </xf>
    <xf numFmtId="0" fontId="53" fillId="6" borderId="9" xfId="13" applyNumberFormat="1" applyFont="1" applyFill="1" applyBorder="1" applyAlignment="1">
      <alignment horizontal="justify" vertical="center" wrapText="1"/>
    </xf>
    <xf numFmtId="0" fontId="53" fillId="0" borderId="0" xfId="3" applyFont="1" applyFill="1" applyAlignment="1" applyProtection="1">
      <alignment horizontal="center" vertical="center" wrapText="1"/>
      <protection locked="0"/>
    </xf>
    <xf numFmtId="0" fontId="55" fillId="0" borderId="0" xfId="7" applyFont="1" applyFill="1" applyBorder="1" applyAlignment="1">
      <alignment horizontal="center" vertical="center" wrapText="1"/>
    </xf>
    <xf numFmtId="0" fontId="49" fillId="0" borderId="0" xfId="3" applyFont="1" applyFill="1" applyBorder="1" applyAlignment="1" applyProtection="1">
      <alignment horizontal="center" vertical="center"/>
      <protection locked="0"/>
    </xf>
    <xf numFmtId="42" fontId="49" fillId="0" borderId="0" xfId="15" applyFont="1" applyFill="1" applyBorder="1" applyAlignment="1" applyProtection="1">
      <alignment horizontal="center" vertical="center"/>
      <protection locked="0"/>
    </xf>
    <xf numFmtId="0" fontId="49" fillId="0" borderId="0" xfId="3" applyFont="1" applyFill="1" applyAlignment="1" applyProtection="1">
      <alignment horizontal="center" vertical="center" wrapText="1"/>
      <protection locked="0"/>
    </xf>
    <xf numFmtId="0" fontId="51" fillId="0" borderId="0" xfId="0" applyFont="1" applyFill="1" applyBorder="1" applyAlignment="1">
      <alignment vertical="center"/>
    </xf>
    <xf numFmtId="0" fontId="51" fillId="0" borderId="0" xfId="0" applyFont="1" applyFill="1" applyAlignment="1">
      <alignment vertical="center"/>
    </xf>
    <xf numFmtId="0" fontId="51" fillId="0" borderId="1" xfId="0" applyFont="1" applyBorder="1"/>
    <xf numFmtId="0" fontId="51" fillId="0" borderId="0" xfId="0" applyFont="1"/>
    <xf numFmtId="42" fontId="53" fillId="0" borderId="0" xfId="15" applyFont="1" applyFill="1" applyBorder="1" applyAlignment="1" applyProtection="1">
      <alignment horizontal="right" vertical="center" wrapText="1"/>
      <protection locked="0"/>
    </xf>
    <xf numFmtId="168" fontId="53" fillId="0" borderId="0" xfId="4" applyNumberFormat="1" applyFont="1" applyFill="1" applyBorder="1" applyAlignment="1" applyProtection="1">
      <alignment horizontal="right" vertical="center" wrapText="1"/>
      <protection locked="0"/>
    </xf>
    <xf numFmtId="0" fontId="51" fillId="0" borderId="0" xfId="0" applyFont="1" applyFill="1" applyBorder="1"/>
    <xf numFmtId="0" fontId="51" fillId="0" borderId="0" xfId="0" applyFont="1" applyFill="1"/>
    <xf numFmtId="42" fontId="53" fillId="0" borderId="0" xfId="15" applyFont="1" applyFill="1" applyAlignment="1" applyProtection="1">
      <alignment horizontal="right" vertical="center" wrapText="1"/>
      <protection locked="0"/>
    </xf>
    <xf numFmtId="168" fontId="53" fillId="0" borderId="0" xfId="4" applyNumberFormat="1" applyFont="1" applyFill="1" applyAlignment="1" applyProtection="1">
      <alignment horizontal="right" vertical="center" wrapText="1"/>
      <protection locked="0"/>
    </xf>
    <xf numFmtId="0" fontId="56" fillId="0" borderId="0" xfId="3" applyFont="1" applyFill="1" applyBorder="1" applyAlignment="1"/>
    <xf numFmtId="0" fontId="56" fillId="0" borderId="21" xfId="3" applyFont="1" applyFill="1" applyBorder="1" applyAlignment="1"/>
    <xf numFmtId="0" fontId="53" fillId="0" borderId="0" xfId="13" applyNumberFormat="1" applyFont="1" applyFill="1" applyBorder="1" applyAlignment="1">
      <alignment horizontal="justify" vertical="center" wrapText="1"/>
    </xf>
    <xf numFmtId="168" fontId="49" fillId="0" borderId="38" xfId="3" applyNumberFormat="1" applyFont="1" applyFill="1" applyBorder="1" applyAlignment="1" applyProtection="1">
      <alignment vertical="center" wrapText="1"/>
      <protection locked="0"/>
    </xf>
    <xf numFmtId="0" fontId="49" fillId="0" borderId="0" xfId="13" applyNumberFormat="1" applyFont="1" applyFill="1" applyBorder="1" applyAlignment="1">
      <alignment horizontal="justify" vertical="center" wrapText="1"/>
    </xf>
    <xf numFmtId="0" fontId="53" fillId="6" borderId="4" xfId="13" applyNumberFormat="1" applyFont="1" applyFill="1" applyBorder="1" applyAlignment="1">
      <alignment horizontal="justify" vertical="center" wrapText="1"/>
    </xf>
    <xf numFmtId="0" fontId="51" fillId="0" borderId="9" xfId="0" applyFont="1" applyBorder="1"/>
    <xf numFmtId="0" fontId="49" fillId="0" borderId="0" xfId="3" applyFont="1" applyFill="1" applyBorder="1" applyAlignment="1" applyProtection="1">
      <alignment vertical="center" wrapText="1"/>
      <protection locked="0"/>
    </xf>
    <xf numFmtId="9" fontId="49" fillId="0" borderId="1" xfId="2" applyFont="1" applyFill="1" applyBorder="1" applyAlignment="1" applyProtection="1">
      <alignment horizontal="center" vertical="center" wrapText="1"/>
      <protection locked="0"/>
    </xf>
    <xf numFmtId="0" fontId="49" fillId="0" borderId="3" xfId="3" applyFont="1" applyFill="1" applyBorder="1" applyAlignment="1" applyProtection="1">
      <alignment vertical="center" wrapText="1"/>
      <protection locked="0"/>
    </xf>
    <xf numFmtId="0" fontId="51" fillId="0" borderId="4" xfId="0" applyFont="1" applyFill="1" applyBorder="1" applyAlignment="1">
      <alignment vertical="center"/>
    </xf>
    <xf numFmtId="168" fontId="49" fillId="0" borderId="5" xfId="4" applyNumberFormat="1" applyFont="1" applyFill="1" applyBorder="1" applyAlignment="1" applyProtection="1">
      <alignment horizontal="center" vertical="center" wrapText="1"/>
      <protection locked="0"/>
    </xf>
    <xf numFmtId="0" fontId="49" fillId="0" borderId="6" xfId="3" applyFont="1" applyFill="1" applyBorder="1" applyAlignment="1" applyProtection="1">
      <alignment vertical="center" wrapText="1"/>
      <protection locked="0"/>
    </xf>
    <xf numFmtId="168" fontId="49" fillId="0" borderId="7" xfId="4" applyNumberFormat="1" applyFont="1" applyFill="1" applyBorder="1" applyAlignment="1" applyProtection="1">
      <alignment horizontal="center" vertical="center" wrapText="1"/>
      <protection locked="0"/>
    </xf>
    <xf numFmtId="0" fontId="49" fillId="0" borderId="8" xfId="3" applyFont="1" applyFill="1" applyBorder="1" applyAlignment="1" applyProtection="1">
      <alignment vertical="center" wrapText="1"/>
      <protection locked="0"/>
    </xf>
    <xf numFmtId="168" fontId="53" fillId="0" borderId="9" xfId="4" applyNumberFormat="1" applyFont="1" applyFill="1" applyBorder="1" applyAlignment="1" applyProtection="1">
      <alignment horizontal="right" vertical="center" wrapText="1"/>
      <protection locked="0"/>
    </xf>
    <xf numFmtId="168" fontId="49" fillId="0" borderId="10" xfId="4" applyNumberFormat="1" applyFont="1" applyFill="1" applyBorder="1" applyAlignment="1" applyProtection="1">
      <alignment horizontal="center" vertical="center" wrapText="1"/>
      <protection locked="0"/>
    </xf>
    <xf numFmtId="168" fontId="49" fillId="0" borderId="0" xfId="3" applyNumberFormat="1" applyFont="1" applyFill="1" applyBorder="1" applyAlignment="1" applyProtection="1">
      <alignment horizontal="center" vertical="center" wrapText="1"/>
      <protection locked="0"/>
    </xf>
    <xf numFmtId="168" fontId="51" fillId="0" borderId="0" xfId="0" applyNumberFormat="1" applyFont="1" applyFill="1"/>
    <xf numFmtId="0" fontId="53" fillId="0" borderId="24" xfId="13" applyNumberFormat="1" applyFont="1" applyFill="1" applyBorder="1" applyAlignment="1">
      <alignment horizontal="center" vertical="center"/>
    </xf>
    <xf numFmtId="0" fontId="53" fillId="6" borderId="25" xfId="13" applyNumberFormat="1" applyFont="1" applyFill="1" applyBorder="1" applyAlignment="1">
      <alignment horizontal="justify" vertical="center" wrapText="1"/>
    </xf>
    <xf numFmtId="0" fontId="53" fillId="0" borderId="25" xfId="13" applyFont="1" applyFill="1" applyBorder="1" applyAlignment="1">
      <alignment horizontal="center" vertical="center"/>
    </xf>
    <xf numFmtId="3" fontId="53" fillId="0" borderId="25" xfId="13" applyNumberFormat="1" applyFont="1" applyFill="1" applyBorder="1" applyAlignment="1">
      <alignment horizontal="center" vertical="center"/>
    </xf>
    <xf numFmtId="42" fontId="53" fillId="0" borderId="25" xfId="15" applyFont="1" applyFill="1" applyBorder="1" applyAlignment="1">
      <alignment vertical="center"/>
    </xf>
    <xf numFmtId="164" fontId="54" fillId="0" borderId="26" xfId="1" applyFont="1" applyFill="1" applyBorder="1" applyAlignment="1">
      <alignment horizontal="center" vertical="center" wrapText="1"/>
    </xf>
    <xf numFmtId="0" fontId="48" fillId="0" borderId="29" xfId="0" applyFont="1" applyFill="1" applyBorder="1" applyAlignment="1">
      <alignment horizontal="center" vertical="center"/>
    </xf>
    <xf numFmtId="0" fontId="53" fillId="8" borderId="1" xfId="3" applyFont="1" applyFill="1" applyBorder="1" applyAlignment="1" applyProtection="1">
      <alignment horizontal="center" vertical="center" wrapText="1"/>
      <protection locked="0"/>
    </xf>
    <xf numFmtId="168" fontId="49" fillId="0" borderId="0" xfId="3" applyNumberFormat="1" applyFont="1" applyFill="1" applyBorder="1" applyAlignment="1" applyProtection="1">
      <alignment horizontal="center" vertical="center" wrapText="1"/>
      <protection locked="0"/>
    </xf>
    <xf numFmtId="168" fontId="49" fillId="0" borderId="38" xfId="4" applyNumberFormat="1" applyFont="1" applyFill="1" applyBorder="1" applyAlignment="1" applyProtection="1">
      <alignment horizontal="center" vertical="center" wrapText="1"/>
      <protection locked="0"/>
    </xf>
    <xf numFmtId="168" fontId="49" fillId="0" borderId="0" xfId="4" applyNumberFormat="1" applyFont="1" applyFill="1" applyBorder="1" applyAlignment="1" applyProtection="1">
      <alignment horizontal="center" vertical="center" wrapText="1"/>
      <protection locked="0"/>
    </xf>
    <xf numFmtId="0" fontId="49" fillId="0" borderId="0" xfId="3" applyFont="1" applyFill="1" applyBorder="1" applyAlignment="1" applyProtection="1">
      <alignment horizontal="left" vertical="center" wrapText="1"/>
      <protection locked="0"/>
    </xf>
    <xf numFmtId="0" fontId="53" fillId="0" borderId="6" xfId="3" applyFont="1" applyFill="1" applyBorder="1" applyAlignment="1" applyProtection="1">
      <alignment horizontal="center" vertical="center" wrapText="1"/>
      <protection locked="0"/>
    </xf>
    <xf numFmtId="0" fontId="51" fillId="0" borderId="1" xfId="0" applyFont="1" applyBorder="1" applyAlignment="1">
      <alignment horizontal="justify" vertical="center" wrapText="1"/>
    </xf>
    <xf numFmtId="0" fontId="51" fillId="0" borderId="1" xfId="0" applyFont="1" applyBorder="1" applyAlignment="1">
      <alignment horizontal="left" vertical="center" wrapText="1"/>
    </xf>
    <xf numFmtId="0" fontId="51" fillId="0" borderId="1" xfId="0" applyFont="1" applyBorder="1" applyAlignment="1">
      <alignment horizontal="center" vertical="center" wrapText="1"/>
    </xf>
    <xf numFmtId="4" fontId="51" fillId="0" borderId="1" xfId="0" applyNumberFormat="1" applyFont="1" applyFill="1" applyBorder="1" applyAlignment="1">
      <alignment horizontal="right" vertical="center" wrapText="1"/>
    </xf>
    <xf numFmtId="0" fontId="49" fillId="0" borderId="59" xfId="3" applyFont="1" applyFill="1" applyBorder="1" applyAlignment="1" applyProtection="1">
      <alignment horizontal="center" vertical="center" wrapText="1"/>
      <protection locked="0"/>
    </xf>
    <xf numFmtId="0" fontId="53" fillId="0" borderId="25" xfId="13" applyNumberFormat="1" applyFont="1" applyFill="1" applyBorder="1" applyAlignment="1">
      <alignment horizontal="justify" vertical="center" wrapText="1"/>
    </xf>
    <xf numFmtId="0" fontId="0" fillId="0" borderId="9" xfId="0" applyFill="1" applyBorder="1" applyAlignment="1">
      <alignment vertical="center" wrapText="1"/>
    </xf>
    <xf numFmtId="42" fontId="53" fillId="6" borderId="9" xfId="15" applyFont="1" applyFill="1" applyBorder="1" applyAlignment="1">
      <alignment vertical="center"/>
    </xf>
    <xf numFmtId="2" fontId="53" fillId="0" borderId="8" xfId="13" applyNumberFormat="1" applyFont="1" applyFill="1" applyBorder="1" applyAlignment="1">
      <alignment horizontal="center" vertical="center"/>
    </xf>
    <xf numFmtId="0" fontId="0" fillId="0" borderId="1" xfId="0" applyFont="1" applyFill="1" applyBorder="1" applyAlignment="1">
      <alignment vertical="center" wrapText="1"/>
    </xf>
    <xf numFmtId="0" fontId="58" fillId="0" borderId="2" xfId="0" applyFont="1" applyBorder="1" applyAlignment="1">
      <alignment horizontal="left"/>
    </xf>
    <xf numFmtId="0" fontId="58" fillId="0" borderId="27" xfId="0" applyFont="1" applyBorder="1" applyAlignment="1">
      <alignment horizontal="left"/>
    </xf>
    <xf numFmtId="0" fontId="53" fillId="0" borderId="23" xfId="3" applyFont="1" applyFill="1" applyBorder="1" applyAlignment="1" applyProtection="1">
      <alignment horizontal="center" vertical="center" wrapText="1"/>
      <protection locked="0"/>
    </xf>
    <xf numFmtId="42" fontId="53" fillId="6" borderId="1" xfId="15" applyFont="1" applyFill="1" applyBorder="1" applyAlignment="1">
      <alignment vertical="center"/>
    </xf>
    <xf numFmtId="0" fontId="53" fillId="0" borderId="4" xfId="13" applyFont="1" applyFill="1" applyBorder="1" applyAlignment="1">
      <alignment horizontal="center" vertical="center"/>
    </xf>
    <xf numFmtId="42" fontId="53" fillId="6" borderId="4" xfId="15" applyFont="1" applyFill="1" applyBorder="1" applyAlignment="1">
      <alignment vertical="center"/>
    </xf>
    <xf numFmtId="0" fontId="0" fillId="0" borderId="1" xfId="0" applyBorder="1"/>
    <xf numFmtId="0" fontId="57" fillId="8" borderId="25" xfId="0" applyFont="1" applyFill="1" applyBorder="1" applyAlignment="1">
      <alignment horizontal="center" vertical="center"/>
    </xf>
    <xf numFmtId="0" fontId="57" fillId="8" borderId="26" xfId="0" applyFont="1" applyFill="1" applyBorder="1" applyAlignment="1">
      <alignment horizontal="center" vertical="center"/>
    </xf>
    <xf numFmtId="0" fontId="58" fillId="0" borderId="37" xfId="0" applyFont="1" applyBorder="1" applyAlignment="1">
      <alignment horizontal="center"/>
    </xf>
    <xf numFmtId="0" fontId="58" fillId="0" borderId="32" xfId="0" applyFont="1" applyBorder="1" applyAlignment="1">
      <alignment horizontal="center"/>
    </xf>
    <xf numFmtId="0" fontId="58" fillId="0" borderId="36" xfId="0" applyFont="1" applyBorder="1" applyAlignment="1">
      <alignment horizontal="center"/>
    </xf>
    <xf numFmtId="0" fontId="58" fillId="0" borderId="27" xfId="0" applyFont="1" applyBorder="1" applyAlignment="1">
      <alignment horizontal="center"/>
    </xf>
    <xf numFmtId="0" fontId="58" fillId="0" borderId="0" xfId="0" applyFont="1" applyBorder="1" applyAlignment="1">
      <alignment horizontal="center"/>
    </xf>
    <xf numFmtId="0" fontId="58" fillId="0" borderId="38" xfId="0" applyFont="1" applyBorder="1" applyAlignment="1">
      <alignment horizontal="center"/>
    </xf>
    <xf numFmtId="168" fontId="49" fillId="0" borderId="0" xfId="3" applyNumberFormat="1" applyFont="1" applyFill="1" applyBorder="1" applyAlignment="1" applyProtection="1">
      <alignment horizontal="center" vertical="center" wrapText="1"/>
      <protection locked="0"/>
    </xf>
    <xf numFmtId="0" fontId="50" fillId="0" borderId="27" xfId="0" applyFont="1" applyFill="1" applyBorder="1" applyAlignment="1">
      <alignment horizontal="center" vertical="center"/>
    </xf>
    <xf numFmtId="0" fontId="50" fillId="0" borderId="0" xfId="0" applyFont="1" applyFill="1" applyBorder="1" applyAlignment="1">
      <alignment horizontal="center" vertical="center"/>
    </xf>
    <xf numFmtId="0" fontId="58" fillId="0" borderId="43" xfId="0" applyFont="1" applyBorder="1" applyAlignment="1">
      <alignment horizontal="center"/>
    </xf>
    <xf numFmtId="0" fontId="58" fillId="0" borderId="30" xfId="0" applyFont="1" applyBorder="1" applyAlignment="1">
      <alignment horizontal="center"/>
    </xf>
    <xf numFmtId="0" fontId="58" fillId="0" borderId="39" xfId="0" applyFont="1" applyBorder="1" applyAlignment="1">
      <alignment horizontal="center"/>
    </xf>
    <xf numFmtId="0" fontId="58" fillId="0" borderId="23" xfId="0" applyFont="1" applyBorder="1" applyAlignment="1">
      <alignment horizontal="center"/>
    </xf>
    <xf numFmtId="0" fontId="58" fillId="0" borderId="40" xfId="0" applyFont="1" applyBorder="1" applyAlignment="1">
      <alignment horizontal="center"/>
    </xf>
    <xf numFmtId="0" fontId="58" fillId="0" borderId="29" xfId="0" applyFont="1" applyBorder="1" applyAlignment="1">
      <alignment horizontal="center"/>
    </xf>
    <xf numFmtId="0" fontId="58" fillId="0" borderId="43" xfId="0" applyFont="1" applyBorder="1" applyAlignment="1">
      <alignment horizontal="left"/>
    </xf>
    <xf numFmtId="0" fontId="58" fillId="0" borderId="29" xfId="0" applyFont="1" applyBorder="1" applyAlignment="1">
      <alignment horizontal="left"/>
    </xf>
    <xf numFmtId="0" fontId="58" fillId="0" borderId="30" xfId="0" applyFont="1" applyBorder="1" applyAlignment="1">
      <alignment horizontal="left"/>
    </xf>
    <xf numFmtId="0" fontId="5" fillId="0" borderId="43" xfId="0" applyFont="1" applyBorder="1" applyAlignment="1">
      <alignment horizontal="center" vertical="center" wrapText="1"/>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44" fillId="0" borderId="43"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34" xfId="0" applyFont="1" applyBorder="1" applyAlignment="1">
      <alignment horizontal="left" vertical="center"/>
    </xf>
    <xf numFmtId="0" fontId="3" fillId="0" borderId="67" xfId="0" applyFont="1" applyBorder="1" applyAlignment="1">
      <alignment horizontal="left" vertical="center"/>
    </xf>
    <xf numFmtId="0" fontId="2" fillId="0" borderId="6" xfId="0" applyFont="1" applyBorder="1" applyAlignment="1">
      <alignment horizontal="left" vertical="center"/>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2" fillId="0" borderId="24" xfId="0" applyFont="1" applyBorder="1" applyAlignment="1">
      <alignment horizontal="left" vertical="center"/>
    </xf>
    <xf numFmtId="0" fontId="2" fillId="0" borderId="25" xfId="0" applyFont="1" applyBorder="1" applyAlignment="1">
      <alignment horizontal="left" vertical="center"/>
    </xf>
    <xf numFmtId="0" fontId="2" fillId="0" borderId="26" xfId="0" applyFont="1" applyBorder="1" applyAlignment="1">
      <alignment horizontal="left" vertical="center"/>
    </xf>
    <xf numFmtId="0" fontId="2" fillId="0" borderId="70" xfId="0" applyFont="1" applyBorder="1" applyAlignment="1">
      <alignment horizontal="center" vertical="center"/>
    </xf>
    <xf numFmtId="0" fontId="2" fillId="0" borderId="66" xfId="0" applyFont="1" applyBorder="1" applyAlignment="1">
      <alignment horizontal="center" vertical="center"/>
    </xf>
    <xf numFmtId="0" fontId="2" fillId="0" borderId="8" xfId="0" applyFont="1" applyBorder="1" applyAlignment="1">
      <alignment horizontal="left" vertical="center"/>
    </xf>
    <xf numFmtId="0" fontId="2" fillId="0" borderId="9" xfId="0" applyFont="1" applyBorder="1" applyAlignment="1">
      <alignment horizontal="left" vertical="center"/>
    </xf>
    <xf numFmtId="0" fontId="2" fillId="0" borderId="48" xfId="0" applyFont="1" applyBorder="1" applyAlignment="1">
      <alignment horizontal="left" vertical="center"/>
    </xf>
    <xf numFmtId="0" fontId="2" fillId="0" borderId="18" xfId="0" applyFont="1" applyBorder="1" applyAlignment="1">
      <alignment horizontal="left" vertical="center"/>
    </xf>
    <xf numFmtId="0" fontId="2" fillId="0" borderId="71" xfId="0" applyFont="1" applyBorder="1" applyAlignment="1">
      <alignment horizontal="left" vertical="center"/>
    </xf>
    <xf numFmtId="0" fontId="2" fillId="0" borderId="42" xfId="0" applyFont="1" applyBorder="1" applyAlignment="1">
      <alignment horizontal="left" vertical="center"/>
    </xf>
    <xf numFmtId="168" fontId="24" fillId="6" borderId="32" xfId="3" applyNumberFormat="1" applyFont="1" applyFill="1" applyBorder="1" applyAlignment="1" applyProtection="1">
      <alignment horizontal="center" vertical="center" wrapText="1"/>
      <protection locked="0"/>
    </xf>
    <xf numFmtId="0" fontId="22" fillId="6" borderId="0" xfId="3" applyFont="1" applyFill="1" applyBorder="1" applyAlignment="1" applyProtection="1">
      <alignment horizontal="center" vertical="center" wrapText="1"/>
      <protection locked="0"/>
    </xf>
    <xf numFmtId="168" fontId="24" fillId="6" borderId="23" xfId="3" applyNumberFormat="1" applyFont="1" applyFill="1" applyBorder="1" applyAlignment="1" applyProtection="1">
      <alignment horizontal="center" vertical="center" wrapText="1"/>
      <protection locked="0"/>
    </xf>
    <xf numFmtId="0" fontId="42" fillId="0" borderId="37" xfId="3" applyFont="1" applyFill="1" applyBorder="1" applyAlignment="1" applyProtection="1">
      <alignment horizontal="left" vertical="center" wrapText="1"/>
      <protection locked="0"/>
    </xf>
    <xf numFmtId="0" fontId="42" fillId="0" borderId="32" xfId="3" applyFont="1" applyFill="1" applyBorder="1" applyAlignment="1" applyProtection="1">
      <alignment horizontal="left" vertical="center" wrapText="1"/>
      <protection locked="0"/>
    </xf>
    <xf numFmtId="0" fontId="42" fillId="0" borderId="36" xfId="3" applyFont="1" applyFill="1" applyBorder="1" applyAlignment="1" applyProtection="1">
      <alignment horizontal="left" vertical="center" wrapText="1"/>
      <protection locked="0"/>
    </xf>
    <xf numFmtId="0" fontId="42" fillId="0" borderId="27" xfId="3" applyFont="1" applyFill="1" applyBorder="1" applyAlignment="1" applyProtection="1">
      <alignment horizontal="left" vertical="center" wrapText="1"/>
      <protection locked="0"/>
    </xf>
    <xf numFmtId="0" fontId="42" fillId="0" borderId="0" xfId="3" applyFont="1" applyFill="1" applyBorder="1" applyAlignment="1" applyProtection="1">
      <alignment horizontal="left" vertical="center" wrapText="1"/>
      <protection locked="0"/>
    </xf>
    <xf numFmtId="0" fontId="42" fillId="0" borderId="38" xfId="3" applyFont="1" applyFill="1" applyBorder="1" applyAlignment="1" applyProtection="1">
      <alignment horizontal="left" vertical="center" wrapText="1"/>
      <protection locked="0"/>
    </xf>
    <xf numFmtId="0" fontId="42" fillId="0" borderId="39" xfId="3" applyFont="1" applyFill="1" applyBorder="1" applyAlignment="1" applyProtection="1">
      <alignment horizontal="left" vertical="center" wrapText="1"/>
      <protection locked="0"/>
    </xf>
    <xf numFmtId="0" fontId="42" fillId="0" borderId="23" xfId="3" applyFont="1" applyFill="1" applyBorder="1" applyAlignment="1" applyProtection="1">
      <alignment horizontal="left" vertical="center" wrapText="1"/>
      <protection locked="0"/>
    </xf>
    <xf numFmtId="0" fontId="42" fillId="0" borderId="40" xfId="3" applyFont="1" applyFill="1" applyBorder="1" applyAlignment="1" applyProtection="1">
      <alignment horizontal="left" vertical="center" wrapText="1"/>
      <protection locked="0"/>
    </xf>
    <xf numFmtId="0" fontId="24" fillId="4" borderId="56" xfId="3" applyFont="1" applyFill="1" applyBorder="1" applyAlignment="1" applyProtection="1">
      <alignment horizontal="center" vertical="center" wrapText="1"/>
      <protection locked="0"/>
    </xf>
    <xf numFmtId="0" fontId="24" fillId="4" borderId="69" xfId="3" applyFont="1" applyFill="1" applyBorder="1" applyAlignment="1" applyProtection="1">
      <alignment horizontal="center" vertical="center" wrapText="1"/>
      <protection locked="0"/>
    </xf>
    <xf numFmtId="0" fontId="24" fillId="4" borderId="66" xfId="3" applyFont="1" applyFill="1" applyBorder="1" applyAlignment="1" applyProtection="1">
      <alignment horizontal="center" vertical="center" wrapText="1"/>
      <protection locked="0"/>
    </xf>
    <xf numFmtId="0" fontId="24" fillId="3" borderId="43" xfId="3" applyFont="1" applyFill="1" applyBorder="1" applyAlignment="1" applyProtection="1">
      <alignment horizontal="center" vertical="center" wrapText="1"/>
      <protection locked="0"/>
    </xf>
    <xf numFmtId="0" fontId="24" fillId="3" borderId="29" xfId="3" applyFont="1" applyFill="1" applyBorder="1" applyAlignment="1" applyProtection="1">
      <alignment horizontal="center" vertical="center" wrapText="1"/>
      <protection locked="0"/>
    </xf>
    <xf numFmtId="0" fontId="24" fillId="3" borderId="30" xfId="3" applyFont="1" applyFill="1" applyBorder="1" applyAlignment="1" applyProtection="1">
      <alignment horizontal="center" vertical="center" wrapText="1"/>
      <protection locked="0"/>
    </xf>
    <xf numFmtId="168" fontId="24" fillId="4" borderId="37" xfId="3" applyNumberFormat="1" applyFont="1" applyFill="1" applyBorder="1" applyAlignment="1" applyProtection="1">
      <alignment horizontal="center" vertical="center" wrapText="1"/>
      <protection locked="0"/>
    </xf>
    <xf numFmtId="168" fontId="24" fillId="4" borderId="33" xfId="3" applyNumberFormat="1" applyFont="1" applyFill="1" applyBorder="1" applyAlignment="1" applyProtection="1">
      <alignment horizontal="center" vertical="center" wrapText="1"/>
      <protection locked="0"/>
    </xf>
    <xf numFmtId="168" fontId="24" fillId="4" borderId="39" xfId="3" applyNumberFormat="1" applyFont="1" applyFill="1" applyBorder="1" applyAlignment="1" applyProtection="1">
      <alignment horizontal="center" vertical="center" wrapText="1"/>
      <protection locked="0"/>
    </xf>
    <xf numFmtId="168" fontId="24" fillId="4" borderId="18" xfId="3" applyNumberFormat="1" applyFont="1" applyFill="1" applyBorder="1" applyAlignment="1" applyProtection="1">
      <alignment horizontal="center" vertical="center" wrapText="1"/>
      <protection locked="0"/>
    </xf>
    <xf numFmtId="168" fontId="24" fillId="4" borderId="35" xfId="3" applyNumberFormat="1" applyFont="1" applyFill="1" applyBorder="1" applyAlignment="1" applyProtection="1">
      <alignment horizontal="center" vertical="center" wrapText="1"/>
      <protection locked="0"/>
    </xf>
    <xf numFmtId="168" fontId="24" fillId="4" borderId="32" xfId="3" applyNumberFormat="1" applyFont="1" applyFill="1" applyBorder="1" applyAlignment="1" applyProtection="1">
      <alignment horizontal="center" vertical="center" wrapText="1"/>
      <protection locked="0"/>
    </xf>
    <xf numFmtId="168" fontId="24" fillId="4" borderId="22" xfId="3" applyNumberFormat="1" applyFont="1" applyFill="1" applyBorder="1" applyAlignment="1" applyProtection="1">
      <alignment horizontal="center" vertical="center" wrapText="1"/>
      <protection locked="0"/>
    </xf>
    <xf numFmtId="168" fontId="24" fillId="4" borderId="23" xfId="3" applyNumberFormat="1" applyFont="1" applyFill="1" applyBorder="1" applyAlignment="1" applyProtection="1">
      <alignment horizontal="center" vertical="center" wrapText="1"/>
      <protection locked="0"/>
    </xf>
    <xf numFmtId="168" fontId="24" fillId="6" borderId="29" xfId="3" applyNumberFormat="1" applyFont="1" applyFill="1" applyBorder="1" applyAlignment="1" applyProtection="1">
      <alignment horizontal="center" vertical="center" wrapText="1"/>
      <protection locked="0"/>
    </xf>
    <xf numFmtId="0" fontId="22" fillId="4" borderId="32" xfId="3" applyFont="1" applyFill="1" applyBorder="1" applyAlignment="1" applyProtection="1">
      <alignment horizontal="center" vertical="center"/>
      <protection locked="0"/>
    </xf>
    <xf numFmtId="164" fontId="40" fillId="0" borderId="3" xfId="1" applyFont="1" applyFill="1" applyBorder="1" applyAlignment="1">
      <alignment horizontal="center" vertical="center" wrapText="1"/>
    </xf>
    <xf numFmtId="164" fontId="40" fillId="0" borderId="4" xfId="1" applyFont="1" applyFill="1" applyBorder="1" applyAlignment="1">
      <alignment horizontal="center" vertical="center" wrapText="1"/>
    </xf>
    <xf numFmtId="164" fontId="40" fillId="0" borderId="5" xfId="1" applyFont="1" applyFill="1" applyBorder="1" applyAlignment="1">
      <alignment horizontal="center" vertical="center" wrapText="1"/>
    </xf>
    <xf numFmtId="168" fontId="24" fillId="4" borderId="56" xfId="4" applyNumberFormat="1" applyFont="1" applyFill="1" applyBorder="1" applyAlignment="1" applyProtection="1">
      <alignment horizontal="center" vertical="center" wrapText="1"/>
      <protection locked="0"/>
    </xf>
    <xf numFmtId="168" fontId="24" fillId="4" borderId="66" xfId="4" applyNumberFormat="1" applyFont="1" applyFill="1" applyBorder="1" applyAlignment="1" applyProtection="1">
      <alignment horizontal="center" vertical="center" wrapText="1"/>
      <protection locked="0"/>
    </xf>
    <xf numFmtId="0" fontId="24" fillId="4" borderId="68" xfId="3" applyFont="1" applyFill="1" applyBorder="1" applyAlignment="1" applyProtection="1">
      <alignment horizontal="center" vertical="center" wrapText="1"/>
      <protection locked="0"/>
    </xf>
    <xf numFmtId="0" fontId="24" fillId="4" borderId="41" xfId="3" applyFont="1" applyFill="1" applyBorder="1" applyAlignment="1" applyProtection="1">
      <alignment horizontal="center" vertical="center" wrapText="1"/>
      <protection locked="0"/>
    </xf>
    <xf numFmtId="168" fontId="24" fillId="4" borderId="67" xfId="4" applyNumberFormat="1" applyFont="1" applyFill="1" applyBorder="1" applyAlignment="1" applyProtection="1">
      <alignment horizontal="center" vertical="center" wrapText="1"/>
      <protection locked="0"/>
    </xf>
    <xf numFmtId="168" fontId="24" fillId="4" borderId="42" xfId="4" applyNumberFormat="1" applyFont="1" applyFill="1" applyBorder="1" applyAlignment="1" applyProtection="1">
      <alignment horizontal="center" vertical="center" wrapText="1"/>
      <protection locked="0"/>
    </xf>
    <xf numFmtId="168" fontId="38" fillId="3" borderId="39" xfId="3" applyNumberFormat="1" applyFont="1" applyFill="1" applyBorder="1" applyAlignment="1" applyProtection="1">
      <alignment horizontal="center" vertical="center" wrapText="1"/>
      <protection locked="0"/>
    </xf>
    <xf numFmtId="168" fontId="38" fillId="3" borderId="40" xfId="3" applyNumberFormat="1" applyFont="1" applyFill="1" applyBorder="1" applyAlignment="1" applyProtection="1">
      <alignment horizontal="center" vertical="center" wrapText="1"/>
      <protection locked="0"/>
    </xf>
    <xf numFmtId="168" fontId="38" fillId="3" borderId="39" xfId="3" applyNumberFormat="1" applyFont="1" applyFill="1" applyBorder="1" applyAlignment="1" applyProtection="1">
      <alignment horizontal="center" vertical="center" wrapText="1"/>
    </xf>
    <xf numFmtId="168" fontId="38" fillId="3" borderId="18" xfId="3" applyNumberFormat="1" applyFont="1" applyFill="1" applyBorder="1" applyAlignment="1" applyProtection="1">
      <alignment horizontal="center" vertical="center" wrapText="1"/>
    </xf>
    <xf numFmtId="164" fontId="25" fillId="0" borderId="6" xfId="1" applyFont="1" applyFill="1" applyBorder="1" applyAlignment="1">
      <alignment horizontal="center" vertical="center" wrapText="1"/>
    </xf>
    <xf numFmtId="164" fontId="25" fillId="0" borderId="1" xfId="1" applyFont="1" applyFill="1" applyBorder="1" applyAlignment="1">
      <alignment horizontal="center" vertical="center" wrapText="1"/>
    </xf>
    <xf numFmtId="164" fontId="25" fillId="0" borderId="7" xfId="1" applyFont="1" applyFill="1" applyBorder="1" applyAlignment="1">
      <alignment horizontal="center" vertical="center" wrapText="1"/>
    </xf>
    <xf numFmtId="164" fontId="25" fillId="0" borderId="3" xfId="1" applyFont="1" applyFill="1" applyBorder="1" applyAlignment="1">
      <alignment horizontal="center" vertical="center" wrapText="1"/>
    </xf>
    <xf numFmtId="164" fontId="25" fillId="0" borderId="4" xfId="1" applyFont="1" applyFill="1" applyBorder="1" applyAlignment="1">
      <alignment horizontal="center" vertical="center" wrapText="1"/>
    </xf>
    <xf numFmtId="164" fontId="25" fillId="0" borderId="5" xfId="1" applyFont="1" applyFill="1" applyBorder="1" applyAlignment="1">
      <alignment horizontal="center" vertical="center" wrapText="1"/>
    </xf>
    <xf numFmtId="164" fontId="25" fillId="0" borderId="8" xfId="1" applyFont="1" applyFill="1" applyBorder="1" applyAlignment="1">
      <alignment horizontal="center" vertical="center" wrapText="1"/>
    </xf>
    <xf numFmtId="164" fontId="25" fillId="0" borderId="9" xfId="1" applyFont="1" applyFill="1" applyBorder="1" applyAlignment="1">
      <alignment horizontal="center" vertical="center" wrapText="1"/>
    </xf>
    <xf numFmtId="164" fontId="25" fillId="0" borderId="10" xfId="1" applyFont="1" applyFill="1" applyBorder="1" applyAlignment="1">
      <alignment horizontal="center" vertical="center" wrapText="1"/>
    </xf>
    <xf numFmtId="164" fontId="25" fillId="0" borderId="16" xfId="1" applyFont="1" applyFill="1" applyBorder="1" applyAlignment="1">
      <alignment horizontal="center" vertical="center" wrapText="1"/>
    </xf>
    <xf numFmtId="164" fontId="32" fillId="0" borderId="1" xfId="1" applyFont="1" applyFill="1" applyBorder="1" applyAlignment="1">
      <alignment horizontal="center" vertical="center" wrapText="1"/>
    </xf>
    <xf numFmtId="164" fontId="32" fillId="0" borderId="7" xfId="1" applyFont="1" applyFill="1" applyBorder="1" applyAlignment="1">
      <alignment horizontal="center" vertical="center" wrapText="1"/>
    </xf>
    <xf numFmtId="0" fontId="34" fillId="3" borderId="43" xfId="0" applyFont="1" applyFill="1" applyBorder="1" applyAlignment="1">
      <alignment horizontal="left" vertical="center" wrapText="1"/>
    </xf>
    <xf numFmtId="0" fontId="34" fillId="3" borderId="29" xfId="0" applyFont="1" applyFill="1" applyBorder="1" applyAlignment="1">
      <alignment horizontal="left" vertical="center" wrapText="1"/>
    </xf>
    <xf numFmtId="164" fontId="25" fillId="0" borderId="62" xfId="1" applyFont="1" applyFill="1" applyBorder="1" applyAlignment="1">
      <alignment horizontal="center" vertical="center" wrapText="1"/>
    </xf>
    <xf numFmtId="164" fontId="25" fillId="0" borderId="59" xfId="1" applyFont="1" applyFill="1" applyBorder="1" applyAlignment="1">
      <alignment horizontal="center" vertical="center" wrapText="1"/>
    </xf>
    <xf numFmtId="164" fontId="25" fillId="0" borderId="58" xfId="1" applyFont="1" applyFill="1" applyBorder="1" applyAlignment="1">
      <alignment horizontal="center" vertical="center" wrapText="1"/>
    </xf>
    <xf numFmtId="164" fontId="25" fillId="0" borderId="57" xfId="1" applyFont="1" applyFill="1" applyBorder="1" applyAlignment="1">
      <alignment horizontal="center" vertical="center" wrapText="1"/>
    </xf>
    <xf numFmtId="164" fontId="25" fillId="0" borderId="11" xfId="1" applyFont="1" applyFill="1" applyBorder="1" applyAlignment="1">
      <alignment horizontal="center" vertical="center" wrapText="1"/>
    </xf>
    <xf numFmtId="164" fontId="25" fillId="0" borderId="13" xfId="1" applyFont="1" applyFill="1" applyBorder="1" applyAlignment="1">
      <alignment horizontal="center" vertical="center" wrapText="1"/>
    </xf>
    <xf numFmtId="168" fontId="20" fillId="3" borderId="39" xfId="3" applyNumberFormat="1" applyFont="1" applyFill="1" applyBorder="1" applyAlignment="1" applyProtection="1">
      <alignment horizontal="center" vertical="center" wrapText="1"/>
      <protection locked="0"/>
    </xf>
    <xf numFmtId="168" fontId="20" fillId="3" borderId="40" xfId="3" applyNumberFormat="1" applyFont="1" applyFill="1" applyBorder="1" applyAlignment="1" applyProtection="1">
      <alignment horizontal="center" vertical="center" wrapText="1"/>
      <protection locked="0"/>
    </xf>
    <xf numFmtId="168" fontId="20" fillId="3" borderId="18" xfId="3" applyNumberFormat="1" applyFont="1" applyFill="1" applyBorder="1" applyAlignment="1" applyProtection="1">
      <alignment horizontal="center" vertical="center" wrapText="1"/>
      <protection locked="0"/>
    </xf>
    <xf numFmtId="168" fontId="20" fillId="3" borderId="43" xfId="3" applyNumberFormat="1" applyFont="1" applyFill="1" applyBorder="1" applyAlignment="1" applyProtection="1">
      <alignment horizontal="center" vertical="center" wrapText="1"/>
      <protection locked="0"/>
    </xf>
    <xf numFmtId="168" fontId="20" fillId="3" borderId="44" xfId="3" applyNumberFormat="1" applyFont="1" applyFill="1" applyBorder="1" applyAlignment="1" applyProtection="1">
      <alignment horizontal="center" vertical="center" wrapText="1"/>
      <protection locked="0"/>
    </xf>
    <xf numFmtId="168" fontId="20" fillId="3" borderId="28" xfId="3" applyNumberFormat="1" applyFont="1" applyFill="1" applyBorder="1" applyAlignment="1" applyProtection="1">
      <alignment horizontal="center" vertical="center" wrapText="1"/>
      <protection locked="0"/>
    </xf>
    <xf numFmtId="168" fontId="20" fillId="3" borderId="30" xfId="3" applyNumberFormat="1" applyFont="1" applyFill="1" applyBorder="1" applyAlignment="1" applyProtection="1">
      <alignment horizontal="center" vertical="center" wrapText="1"/>
      <protection locked="0"/>
    </xf>
    <xf numFmtId="164" fontId="25" fillId="0" borderId="17" xfId="1" applyFont="1" applyFill="1" applyBorder="1" applyAlignment="1">
      <alignment horizontal="center" vertical="center" wrapText="1"/>
    </xf>
    <xf numFmtId="164" fontId="25" fillId="0" borderId="14" xfId="1" applyFont="1" applyFill="1" applyBorder="1" applyAlignment="1">
      <alignment horizontal="center" vertical="center" wrapText="1"/>
    </xf>
    <xf numFmtId="164" fontId="25" fillId="0" borderId="21" xfId="1" applyFont="1" applyFill="1" applyBorder="1" applyAlignment="1">
      <alignment horizontal="center" vertical="center" wrapText="1"/>
    </xf>
    <xf numFmtId="164" fontId="25" fillId="0" borderId="65" xfId="1" applyFont="1" applyFill="1" applyBorder="1" applyAlignment="1">
      <alignment horizontal="center" vertical="center" wrapText="1"/>
    </xf>
    <xf numFmtId="164" fontId="32" fillId="0" borderId="16" xfId="1" applyFont="1" applyFill="1" applyBorder="1" applyAlignment="1">
      <alignment horizontal="center" vertical="center" wrapText="1"/>
    </xf>
    <xf numFmtId="164" fontId="32" fillId="0" borderId="11" xfId="1" applyFont="1" applyFill="1" applyBorder="1" applyAlignment="1">
      <alignment horizontal="center" vertical="center" wrapText="1"/>
    </xf>
    <xf numFmtId="164" fontId="32" fillId="0" borderId="13" xfId="1" applyFont="1" applyFill="1" applyBorder="1" applyAlignment="1">
      <alignment horizontal="center" vertical="center" wrapText="1"/>
    </xf>
    <xf numFmtId="164" fontId="32" fillId="0" borderId="3" xfId="1" applyFont="1" applyFill="1" applyBorder="1" applyAlignment="1">
      <alignment horizontal="center" vertical="center" wrapText="1"/>
    </xf>
    <xf numFmtId="164" fontId="32" fillId="0" borderId="4" xfId="1" applyFont="1" applyFill="1" applyBorder="1" applyAlignment="1">
      <alignment horizontal="center" vertical="center" wrapText="1"/>
    </xf>
    <xf numFmtId="164" fontId="32" fillId="0" borderId="19" xfId="1" applyFont="1" applyFill="1" applyBorder="1" applyAlignment="1">
      <alignment horizontal="center" vertical="center" wrapText="1"/>
    </xf>
    <xf numFmtId="164" fontId="32" fillId="0" borderId="55" xfId="1" applyFont="1" applyFill="1" applyBorder="1" applyAlignment="1">
      <alignment horizontal="center" vertical="center" wrapText="1"/>
    </xf>
    <xf numFmtId="164" fontId="25" fillId="5" borderId="8" xfId="1" applyFont="1" applyFill="1" applyBorder="1" applyAlignment="1">
      <alignment horizontal="center" vertical="center" wrapText="1"/>
    </xf>
    <xf numFmtId="164" fontId="25" fillId="5" borderId="10" xfId="1" applyFont="1" applyFill="1" applyBorder="1" applyAlignment="1">
      <alignment horizontal="center" vertical="center" wrapText="1"/>
    </xf>
    <xf numFmtId="164" fontId="25" fillId="5" borderId="49" xfId="1" applyFont="1" applyFill="1" applyBorder="1" applyAlignment="1">
      <alignment horizontal="center" vertical="center" wrapText="1"/>
    </xf>
    <xf numFmtId="168" fontId="20" fillId="3" borderId="22" xfId="3" applyNumberFormat="1" applyFont="1" applyFill="1" applyBorder="1" applyAlignment="1" applyProtection="1">
      <alignment horizontal="center" vertical="center" wrapText="1"/>
      <protection locked="0"/>
    </xf>
    <xf numFmtId="164" fontId="25" fillId="0" borderId="15" xfId="1" applyFont="1" applyFill="1" applyBorder="1" applyAlignment="1">
      <alignment horizontal="center" vertical="center" wrapText="1"/>
    </xf>
    <xf numFmtId="164" fontId="25" fillId="0" borderId="19" xfId="1" applyFont="1" applyFill="1" applyBorder="1" applyAlignment="1">
      <alignment horizontal="center" vertical="center" wrapText="1"/>
    </xf>
    <xf numFmtId="164" fontId="25" fillId="0" borderId="55" xfId="1" applyFont="1" applyFill="1" applyBorder="1" applyAlignment="1">
      <alignment horizontal="center" vertical="center" wrapText="1"/>
    </xf>
    <xf numFmtId="164" fontId="25" fillId="0" borderId="48" xfId="1" applyFont="1" applyFill="1" applyBorder="1" applyAlignment="1">
      <alignment horizontal="center" vertical="center" wrapText="1"/>
    </xf>
    <xf numFmtId="164" fontId="25" fillId="0" borderId="47" xfId="1" applyFont="1" applyFill="1" applyBorder="1" applyAlignment="1">
      <alignment horizontal="center" vertical="center" wrapText="1"/>
    </xf>
    <xf numFmtId="164" fontId="25" fillId="0" borderId="49" xfId="1" applyFont="1" applyFill="1" applyBorder="1" applyAlignment="1">
      <alignment horizontal="center" vertical="center" wrapText="1"/>
    </xf>
    <xf numFmtId="164" fontId="25" fillId="0" borderId="60" xfId="1" applyFont="1" applyFill="1" applyBorder="1" applyAlignment="1">
      <alignment horizontal="center" vertical="center" wrapText="1"/>
    </xf>
    <xf numFmtId="164" fontId="32" fillId="0" borderId="6" xfId="1" applyFont="1" applyFill="1" applyBorder="1" applyAlignment="1">
      <alignment horizontal="center" vertical="center" wrapText="1"/>
    </xf>
    <xf numFmtId="0" fontId="20" fillId="0" borderId="0" xfId="3" applyFont="1" applyFill="1" applyBorder="1" applyAlignment="1" applyProtection="1">
      <alignment horizontal="right" vertical="center" wrapText="1"/>
      <protection locked="0"/>
    </xf>
    <xf numFmtId="172" fontId="20" fillId="2" borderId="2" xfId="6" applyNumberFormat="1" applyFont="1" applyFill="1" applyBorder="1" applyAlignment="1" applyProtection="1">
      <alignment horizontal="center" vertical="center" wrapText="1"/>
      <protection locked="0"/>
    </xf>
    <xf numFmtId="168" fontId="14" fillId="4" borderId="43" xfId="4" applyNumberFormat="1" applyFont="1" applyFill="1" applyBorder="1" applyAlignment="1" applyProtection="1">
      <alignment horizontal="center" vertical="center" wrapText="1"/>
      <protection locked="0"/>
    </xf>
    <xf numFmtId="168" fontId="14" fillId="4" borderId="29" xfId="4" applyNumberFormat="1" applyFont="1" applyFill="1" applyBorder="1" applyAlignment="1" applyProtection="1">
      <alignment horizontal="center" vertical="center" wrapText="1"/>
      <protection locked="0"/>
    </xf>
    <xf numFmtId="168" fontId="14" fillId="4" borderId="30" xfId="4" applyNumberFormat="1" applyFont="1" applyFill="1" applyBorder="1" applyAlignment="1" applyProtection="1">
      <alignment horizontal="center" vertical="center" wrapText="1"/>
      <protection locked="0"/>
    </xf>
    <xf numFmtId="172" fontId="23" fillId="4" borderId="43" xfId="6" applyNumberFormat="1" applyFont="1" applyFill="1" applyBorder="1" applyAlignment="1" applyProtection="1">
      <alignment horizontal="center" vertical="center" wrapText="1"/>
    </xf>
    <xf numFmtId="172" fontId="23" fillId="4" borderId="29" xfId="6" applyNumberFormat="1" applyFont="1" applyFill="1" applyBorder="1" applyAlignment="1" applyProtection="1">
      <alignment horizontal="center" vertical="center" wrapText="1"/>
    </xf>
    <xf numFmtId="0" fontId="14" fillId="3" borderId="0" xfId="3" applyFont="1" applyFill="1" applyBorder="1" applyAlignment="1" applyProtection="1">
      <alignment horizontal="right" vertical="center" wrapText="1"/>
      <protection locked="0"/>
    </xf>
    <xf numFmtId="171" fontId="14" fillId="2" borderId="43" xfId="6" applyNumberFormat="1" applyFont="1" applyFill="1" applyBorder="1" applyAlignment="1" applyProtection="1">
      <alignment horizontal="center" vertical="center" wrapText="1"/>
      <protection locked="0"/>
    </xf>
    <xf numFmtId="171" fontId="14" fillId="2" borderId="30" xfId="6" applyNumberFormat="1" applyFont="1" applyFill="1" applyBorder="1" applyAlignment="1" applyProtection="1">
      <alignment horizontal="center" vertical="center" wrapText="1"/>
      <protection locked="0"/>
    </xf>
    <xf numFmtId="171" fontId="19" fillId="2" borderId="43" xfId="6" applyNumberFormat="1" applyFont="1" applyFill="1" applyBorder="1" applyAlignment="1" applyProtection="1">
      <alignment horizontal="center" vertical="center" wrapText="1"/>
      <protection locked="0"/>
    </xf>
    <xf numFmtId="171" fontId="19" fillId="2" borderId="30" xfId="6" applyNumberFormat="1" applyFont="1" applyFill="1" applyBorder="1" applyAlignment="1" applyProtection="1">
      <alignment horizontal="center" vertical="center" wrapText="1"/>
      <protection locked="0"/>
    </xf>
    <xf numFmtId="0" fontId="20" fillId="3" borderId="0" xfId="3" applyFont="1" applyFill="1" applyBorder="1" applyAlignment="1" applyProtection="1">
      <alignment horizontal="right" vertical="center" wrapText="1"/>
      <protection locked="0"/>
    </xf>
    <xf numFmtId="171" fontId="20" fillId="2" borderId="2" xfId="6" applyNumberFormat="1" applyFont="1" applyFill="1" applyBorder="1" applyAlignment="1" applyProtection="1">
      <alignment horizontal="center" vertical="center" wrapText="1"/>
      <protection locked="0"/>
    </xf>
    <xf numFmtId="0" fontId="20" fillId="3" borderId="0" xfId="3" applyFont="1" applyFill="1" applyBorder="1" applyAlignment="1" applyProtection="1">
      <alignment horizontal="center" vertical="center" wrapText="1"/>
      <protection locked="0"/>
    </xf>
    <xf numFmtId="164" fontId="20" fillId="3" borderId="0" xfId="1" applyFont="1" applyFill="1" applyBorder="1" applyAlignment="1" applyProtection="1">
      <alignment horizontal="center" vertical="center" wrapText="1"/>
      <protection locked="0"/>
    </xf>
    <xf numFmtId="171" fontId="14" fillId="2" borderId="2" xfId="6" applyNumberFormat="1" applyFont="1" applyFill="1" applyBorder="1" applyAlignment="1" applyProtection="1">
      <alignment horizontal="center" vertical="center" wrapText="1"/>
      <protection locked="0"/>
    </xf>
    <xf numFmtId="171" fontId="19" fillId="2" borderId="2" xfId="6" applyNumberFormat="1" applyFont="1" applyFill="1" applyBorder="1" applyAlignment="1" applyProtection="1">
      <alignment horizontal="center" vertical="center" wrapText="1"/>
      <protection locked="0"/>
    </xf>
    <xf numFmtId="172" fontId="23" fillId="2" borderId="2" xfId="6" applyNumberFormat="1" applyFont="1" applyFill="1" applyBorder="1" applyAlignment="1" applyProtection="1">
      <alignment horizontal="center" vertical="center" wrapText="1"/>
      <protection locked="0"/>
    </xf>
    <xf numFmtId="0" fontId="20" fillId="0" borderId="0" xfId="3" applyFont="1" applyFill="1" applyBorder="1" applyAlignment="1" applyProtection="1">
      <alignment horizontal="center" vertical="center" wrapText="1"/>
      <protection locked="0"/>
    </xf>
    <xf numFmtId="164" fontId="20" fillId="0" borderId="0" xfId="1" applyFont="1" applyFill="1" applyBorder="1" applyAlignment="1" applyProtection="1">
      <alignment horizontal="center" vertical="center" wrapText="1"/>
      <protection locked="0"/>
    </xf>
    <xf numFmtId="0" fontId="2" fillId="0" borderId="44" xfId="0" applyFont="1" applyBorder="1" applyAlignment="1">
      <alignment horizontal="left" vertical="center"/>
    </xf>
    <xf numFmtId="0" fontId="22" fillId="3" borderId="43" xfId="3" applyFont="1" applyFill="1" applyBorder="1" applyAlignment="1" applyProtection="1">
      <alignment horizontal="center" vertical="center" wrapText="1"/>
      <protection locked="0"/>
    </xf>
    <xf numFmtId="0" fontId="22" fillId="3" borderId="30" xfId="3" applyFont="1" applyFill="1" applyBorder="1" applyAlignment="1" applyProtection="1">
      <alignment horizontal="center" vertical="center" wrapText="1"/>
      <protection locked="0"/>
    </xf>
    <xf numFmtId="168" fontId="24" fillId="4" borderId="56" xfId="3" applyNumberFormat="1" applyFont="1" applyFill="1" applyBorder="1" applyAlignment="1" applyProtection="1">
      <alignment horizontal="center" vertical="center" wrapText="1"/>
      <protection locked="0"/>
    </xf>
    <xf numFmtId="168" fontId="24" fillId="4" borderId="66" xfId="3" applyNumberFormat="1" applyFont="1" applyFill="1" applyBorder="1" applyAlignment="1" applyProtection="1">
      <alignment horizontal="center" vertical="center" wrapText="1"/>
      <protection locked="0"/>
    </xf>
    <xf numFmtId="168" fontId="45" fillId="3" borderId="39" xfId="3" applyNumberFormat="1" applyFont="1" applyFill="1" applyBorder="1" applyAlignment="1" applyProtection="1">
      <alignment horizontal="center" vertical="center" wrapText="1"/>
      <protection locked="0"/>
    </xf>
    <xf numFmtId="168" fontId="45" fillId="3" borderId="23" xfId="3" applyNumberFormat="1" applyFont="1" applyFill="1" applyBorder="1" applyAlignment="1" applyProtection="1">
      <alignment horizontal="center" vertical="center" wrapText="1"/>
      <protection locked="0"/>
    </xf>
    <xf numFmtId="168" fontId="45" fillId="3" borderId="29" xfId="3" applyNumberFormat="1" applyFont="1" applyFill="1" applyBorder="1" applyAlignment="1" applyProtection="1">
      <alignment horizontal="center" vertical="center" wrapText="1"/>
    </xf>
    <xf numFmtId="168" fontId="45" fillId="3" borderId="30" xfId="3" applyNumberFormat="1" applyFont="1" applyFill="1" applyBorder="1" applyAlignment="1" applyProtection="1">
      <alignment horizontal="center" vertical="center" wrapText="1"/>
    </xf>
    <xf numFmtId="164" fontId="40" fillId="0" borderId="15" xfId="1" applyFont="1" applyFill="1" applyBorder="1" applyAlignment="1">
      <alignment horizontal="center" vertical="center" wrapText="1"/>
    </xf>
    <xf numFmtId="168" fontId="29" fillId="3" borderId="39" xfId="3" applyNumberFormat="1" applyFont="1" applyFill="1" applyBorder="1" applyAlignment="1" applyProtection="1">
      <alignment horizontal="center" vertical="center" wrapText="1"/>
      <protection locked="0"/>
    </xf>
    <xf numFmtId="168" fontId="29" fillId="3" borderId="40" xfId="3" applyNumberFormat="1" applyFont="1" applyFill="1" applyBorder="1" applyAlignment="1" applyProtection="1">
      <alignment horizontal="center" vertical="center" wrapText="1"/>
      <protection locked="0"/>
    </xf>
    <xf numFmtId="168" fontId="29" fillId="3" borderId="18" xfId="3" applyNumberFormat="1" applyFont="1" applyFill="1" applyBorder="1" applyAlignment="1" applyProtection="1">
      <alignment horizontal="center" vertical="center" wrapText="1"/>
      <protection locked="0"/>
    </xf>
    <xf numFmtId="168" fontId="29" fillId="3" borderId="28" xfId="3" applyNumberFormat="1" applyFont="1" applyFill="1" applyBorder="1" applyAlignment="1" applyProtection="1">
      <alignment horizontal="center" vertical="center" wrapText="1"/>
      <protection locked="0"/>
    </xf>
    <xf numFmtId="168" fontId="29" fillId="3" borderId="30" xfId="3" applyNumberFormat="1" applyFont="1" applyFill="1" applyBorder="1" applyAlignment="1" applyProtection="1">
      <alignment horizontal="center" vertical="center" wrapText="1"/>
      <protection locked="0"/>
    </xf>
    <xf numFmtId="164" fontId="25" fillId="0" borderId="20" xfId="1" applyFont="1" applyFill="1" applyBorder="1" applyAlignment="1">
      <alignment horizontal="center" vertical="center" wrapText="1"/>
    </xf>
    <xf numFmtId="164" fontId="25" fillId="0" borderId="12" xfId="1" applyFont="1" applyFill="1" applyBorder="1" applyAlignment="1">
      <alignment horizontal="center" vertical="center" wrapText="1"/>
    </xf>
    <xf numFmtId="164" fontId="25" fillId="0" borderId="50" xfId="1" applyFont="1" applyFill="1" applyBorder="1" applyAlignment="1">
      <alignment horizontal="center" vertical="center" wrapText="1"/>
    </xf>
    <xf numFmtId="168" fontId="29" fillId="3" borderId="22" xfId="3" applyNumberFormat="1" applyFont="1" applyFill="1" applyBorder="1" applyAlignment="1" applyProtection="1">
      <alignment horizontal="center" vertical="center" wrapText="1"/>
      <protection locked="0"/>
    </xf>
    <xf numFmtId="164" fontId="25" fillId="0" borderId="72" xfId="1" applyFont="1" applyFill="1" applyBorder="1" applyAlignment="1">
      <alignment horizontal="center" vertical="center" wrapText="1"/>
    </xf>
    <xf numFmtId="164" fontId="32" fillId="0" borderId="12" xfId="1" applyFont="1" applyFill="1" applyBorder="1" applyAlignment="1">
      <alignment horizontal="center" vertical="center" wrapText="1"/>
    </xf>
    <xf numFmtId="164" fontId="32" fillId="0" borderId="20" xfId="1" applyFont="1" applyFill="1" applyBorder="1" applyAlignment="1">
      <alignment horizontal="center" vertical="center" wrapText="1"/>
    </xf>
    <xf numFmtId="164" fontId="25" fillId="0" borderId="46" xfId="1" applyFont="1" applyFill="1" applyBorder="1" applyAlignment="1">
      <alignment horizontal="center" vertical="center" wrapText="1"/>
    </xf>
    <xf numFmtId="0" fontId="20" fillId="6" borderId="0" xfId="3" applyFont="1" applyFill="1" applyBorder="1" applyAlignment="1" applyProtection="1">
      <alignment horizontal="center" vertical="center" wrapText="1"/>
      <protection locked="0"/>
    </xf>
    <xf numFmtId="0" fontId="20" fillId="3" borderId="43" xfId="3" applyFont="1" applyFill="1" applyBorder="1" applyAlignment="1" applyProtection="1">
      <alignment horizontal="center" vertical="center" wrapText="1"/>
      <protection locked="0"/>
    </xf>
    <xf numFmtId="0" fontId="20" fillId="3" borderId="30" xfId="3" applyFont="1" applyFill="1" applyBorder="1" applyAlignment="1" applyProtection="1">
      <alignment horizontal="center" vertical="center" wrapText="1"/>
      <protection locked="0"/>
    </xf>
    <xf numFmtId="0" fontId="20" fillId="6" borderId="23" xfId="3" applyFont="1" applyFill="1" applyBorder="1" applyAlignment="1" applyProtection="1">
      <alignment horizontal="center" vertical="center" wrapText="1"/>
      <protection locked="0"/>
    </xf>
    <xf numFmtId="171" fontId="19" fillId="6" borderId="0" xfId="6" applyNumberFormat="1" applyFont="1" applyFill="1" applyBorder="1" applyAlignment="1" applyProtection="1">
      <alignment horizontal="center" vertical="center" wrapText="1"/>
      <protection locked="0"/>
    </xf>
    <xf numFmtId="0" fontId="18" fillId="6" borderId="0" xfId="3" applyNumberFormat="1" applyFont="1" applyFill="1" applyBorder="1" applyAlignment="1" applyProtection="1">
      <alignment horizontal="center" vertical="center" wrapText="1"/>
      <protection locked="0"/>
    </xf>
  </cellXfs>
  <cellStyles count="16">
    <cellStyle name="Euro" xfId="8"/>
    <cellStyle name="Millares [0] 2" xfId="9"/>
    <cellStyle name="Millares 12" xfId="12"/>
    <cellStyle name="Millares 2" xfId="4"/>
    <cellStyle name="Moneda" xfId="1" builtinId="4"/>
    <cellStyle name="Moneda [0]" xfId="15" builtinId="7"/>
    <cellStyle name="Moneda 2" xfId="6"/>
    <cellStyle name="Normal" xfId="0" builtinId="0"/>
    <cellStyle name="Normal 2" xfId="3"/>
    <cellStyle name="Normal 2 5" xfId="10"/>
    <cellStyle name="Normal 3" xfId="13"/>
    <cellStyle name="Normal 4" xfId="14"/>
    <cellStyle name="Normal 8" xfId="11"/>
    <cellStyle name="Normal_PRESUPUESTO AJUSTADO 4" xfId="7"/>
    <cellStyle name="Porcentaje" xfId="2" builtinId="5"/>
    <cellStyle name="Porcentual 2" xfId="5"/>
  </cellStyles>
  <dxfs count="31">
    <dxf>
      <fill>
        <patternFill>
          <bgColor rgb="FFFF0000"/>
        </patternFill>
      </fill>
    </dxf>
    <dxf>
      <fill>
        <patternFill>
          <bgColor theme="3" tint="0.59996337778862885"/>
        </patternFill>
      </fill>
    </dxf>
    <dxf>
      <fill>
        <patternFill>
          <bgColor rgb="FFFF0000"/>
        </patternFill>
      </fill>
    </dxf>
    <dxf>
      <fill>
        <patternFill>
          <bgColor rgb="FFFF0000"/>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rgb="FFFF0000"/>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gif"/><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2</xdr:col>
      <xdr:colOff>85726</xdr:colOff>
      <xdr:row>11</xdr:row>
      <xdr:rowOff>644979</xdr:rowOff>
    </xdr:from>
    <xdr:to>
      <xdr:col>2</xdr:col>
      <xdr:colOff>2944257</xdr:colOff>
      <xdr:row>11</xdr:row>
      <xdr:rowOff>2333625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t="13514"/>
        <a:stretch/>
      </xdr:blipFill>
      <xdr:spPr>
        <a:xfrm>
          <a:off x="4419601" y="1883229"/>
          <a:ext cx="2858531" cy="1688646"/>
        </a:xfrm>
        <a:prstGeom prst="rect">
          <a:avLst/>
        </a:prstGeom>
      </xdr:spPr>
    </xdr:pic>
    <xdr:clientData/>
  </xdr:twoCellAnchor>
  <xdr:twoCellAnchor editAs="oneCell">
    <xdr:from>
      <xdr:col>2</xdr:col>
      <xdr:colOff>759279</xdr:colOff>
      <xdr:row>13</xdr:row>
      <xdr:rowOff>27215</xdr:rowOff>
    </xdr:from>
    <xdr:to>
      <xdr:col>2</xdr:col>
      <xdr:colOff>2432956</xdr:colOff>
      <xdr:row>13</xdr:row>
      <xdr:rowOff>1500594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5099958" y="5265965"/>
          <a:ext cx="1673677" cy="1473379"/>
        </a:xfrm>
        <a:prstGeom prst="rect">
          <a:avLst/>
        </a:prstGeom>
      </xdr:spPr>
    </xdr:pic>
    <xdr:clientData/>
  </xdr:twoCellAnchor>
  <xdr:twoCellAnchor editAs="oneCell">
    <xdr:from>
      <xdr:col>2</xdr:col>
      <xdr:colOff>299357</xdr:colOff>
      <xdr:row>18</xdr:row>
      <xdr:rowOff>1183821</xdr:rowOff>
    </xdr:from>
    <xdr:to>
      <xdr:col>2</xdr:col>
      <xdr:colOff>2585356</xdr:colOff>
      <xdr:row>18</xdr:row>
      <xdr:rowOff>2534250</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
        <a:srcRect t="13514"/>
        <a:stretch/>
      </xdr:blipFill>
      <xdr:spPr>
        <a:xfrm>
          <a:off x="4633232" y="13915571"/>
          <a:ext cx="2285999" cy="1350429"/>
        </a:xfrm>
        <a:prstGeom prst="rect">
          <a:avLst/>
        </a:prstGeom>
      </xdr:spPr>
    </xdr:pic>
    <xdr:clientData/>
  </xdr:twoCellAnchor>
  <xdr:oneCellAnchor>
    <xdr:from>
      <xdr:col>2</xdr:col>
      <xdr:colOff>789215</xdr:colOff>
      <xdr:row>19</xdr:row>
      <xdr:rowOff>40823</xdr:rowOff>
    </xdr:from>
    <xdr:ext cx="1673677" cy="1473379"/>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stretch>
          <a:fillRect/>
        </a:stretch>
      </xdr:blipFill>
      <xdr:spPr>
        <a:xfrm>
          <a:off x="6844394" y="7783287"/>
          <a:ext cx="1673677" cy="1473379"/>
        </a:xfrm>
        <a:prstGeom prst="rect">
          <a:avLst/>
        </a:prstGeom>
      </xdr:spPr>
    </xdr:pic>
    <xdr:clientData/>
  </xdr:oneCellAnchor>
  <xdr:oneCellAnchor>
    <xdr:from>
      <xdr:col>2</xdr:col>
      <xdr:colOff>112486</xdr:colOff>
      <xdr:row>23</xdr:row>
      <xdr:rowOff>892174</xdr:rowOff>
    </xdr:from>
    <xdr:ext cx="2816304" cy="1663701"/>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a:srcRect t="13514"/>
        <a:stretch/>
      </xdr:blipFill>
      <xdr:spPr>
        <a:xfrm>
          <a:off x="4446361" y="21370924"/>
          <a:ext cx="2816304" cy="1663701"/>
        </a:xfrm>
        <a:prstGeom prst="rect">
          <a:avLst/>
        </a:prstGeom>
      </xdr:spPr>
    </xdr:pic>
    <xdr:clientData/>
  </xdr:oneCellAnchor>
  <xdr:twoCellAnchor editAs="oneCell">
    <xdr:from>
      <xdr:col>2</xdr:col>
      <xdr:colOff>1042309</xdr:colOff>
      <xdr:row>14</xdr:row>
      <xdr:rowOff>141873</xdr:rowOff>
    </xdr:from>
    <xdr:to>
      <xdr:col>2</xdr:col>
      <xdr:colOff>2000251</xdr:colOff>
      <xdr:row>14</xdr:row>
      <xdr:rowOff>1550411</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82988" y="6918230"/>
          <a:ext cx="957942" cy="1408538"/>
        </a:xfrm>
        <a:prstGeom prst="rect">
          <a:avLst/>
        </a:prstGeom>
      </xdr:spPr>
    </xdr:pic>
    <xdr:clientData/>
  </xdr:twoCellAnchor>
  <xdr:oneCellAnchor>
    <xdr:from>
      <xdr:col>2</xdr:col>
      <xdr:colOff>79375</xdr:colOff>
      <xdr:row>12</xdr:row>
      <xdr:rowOff>1137558</xdr:rowOff>
    </xdr:from>
    <xdr:ext cx="2794000" cy="2341224"/>
    <xdr:pic>
      <xdr:nvPicPr>
        <xdr:cNvPr id="42" name="Imagen 7">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413250" y="5995308"/>
          <a:ext cx="2794000" cy="2341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1178379</xdr:colOff>
      <xdr:row>20</xdr:row>
      <xdr:rowOff>223515</xdr:rowOff>
    </xdr:from>
    <xdr:ext cx="957942" cy="1408538"/>
    <xdr:pic>
      <xdr:nvPicPr>
        <xdr:cNvPr id="44" name="Imagen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19058" y="14633479"/>
          <a:ext cx="957942" cy="1408538"/>
        </a:xfrm>
        <a:prstGeom prst="rect">
          <a:avLst/>
        </a:prstGeom>
      </xdr:spPr>
    </xdr:pic>
    <xdr:clientData/>
  </xdr:oneCellAnchor>
  <xdr:oneCellAnchor>
    <xdr:from>
      <xdr:col>2</xdr:col>
      <xdr:colOff>1164772</xdr:colOff>
      <xdr:row>25</xdr:row>
      <xdr:rowOff>60230</xdr:rowOff>
    </xdr:from>
    <xdr:ext cx="957942" cy="1408538"/>
    <xdr:pic>
      <xdr:nvPicPr>
        <xdr:cNvPr id="49" name="Imagen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05451" y="22593659"/>
          <a:ext cx="957942" cy="1408538"/>
        </a:xfrm>
        <a:prstGeom prst="rect">
          <a:avLst/>
        </a:prstGeom>
      </xdr:spPr>
    </xdr:pic>
    <xdr:clientData/>
  </xdr:oneCellAnchor>
  <xdr:oneCellAnchor>
    <xdr:from>
      <xdr:col>2</xdr:col>
      <xdr:colOff>89477</xdr:colOff>
      <xdr:row>28</xdr:row>
      <xdr:rowOff>738084</xdr:rowOff>
    </xdr:from>
    <xdr:ext cx="2781543" cy="1643166"/>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a:srcRect t="13514"/>
        <a:stretch/>
      </xdr:blipFill>
      <xdr:spPr>
        <a:xfrm>
          <a:off x="4423352" y="29027334"/>
          <a:ext cx="2781543" cy="1643166"/>
        </a:xfrm>
        <a:prstGeom prst="rect">
          <a:avLst/>
        </a:prstGeom>
      </xdr:spPr>
    </xdr:pic>
    <xdr:clientData/>
  </xdr:oneCellAnchor>
  <xdr:oneCellAnchor>
    <xdr:from>
      <xdr:col>2</xdr:col>
      <xdr:colOff>63500</xdr:colOff>
      <xdr:row>29</xdr:row>
      <xdr:rowOff>1437409</xdr:rowOff>
    </xdr:from>
    <xdr:ext cx="2897012" cy="2427544"/>
    <xdr:pic>
      <xdr:nvPicPr>
        <xdr:cNvPr id="58" name="Imagen 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397375" y="39204034"/>
          <a:ext cx="2897012" cy="242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502227</xdr:colOff>
      <xdr:row>30</xdr:row>
      <xdr:rowOff>121227</xdr:rowOff>
    </xdr:from>
    <xdr:ext cx="2095501" cy="1844720"/>
    <xdr:pic>
      <xdr:nvPicPr>
        <xdr:cNvPr id="60" name="Imagen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
        <a:stretch>
          <a:fillRect/>
        </a:stretch>
      </xdr:blipFill>
      <xdr:spPr>
        <a:xfrm>
          <a:off x="4831772" y="58414227"/>
          <a:ext cx="2095501" cy="1844720"/>
        </a:xfrm>
        <a:prstGeom prst="rect">
          <a:avLst/>
        </a:prstGeom>
      </xdr:spPr>
    </xdr:pic>
    <xdr:clientData/>
  </xdr:oneCellAnchor>
  <xdr:oneCellAnchor>
    <xdr:from>
      <xdr:col>2</xdr:col>
      <xdr:colOff>952499</xdr:colOff>
      <xdr:row>32</xdr:row>
      <xdr:rowOff>69271</xdr:rowOff>
    </xdr:from>
    <xdr:ext cx="1366253" cy="2008910"/>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82044" y="66952089"/>
          <a:ext cx="1366253" cy="2008910"/>
        </a:xfrm>
        <a:prstGeom prst="rect">
          <a:avLst/>
        </a:prstGeom>
      </xdr:spPr>
    </xdr:pic>
    <xdr:clientData/>
  </xdr:oneCellAnchor>
  <xdr:oneCellAnchor>
    <xdr:from>
      <xdr:col>2</xdr:col>
      <xdr:colOff>18480</xdr:colOff>
      <xdr:row>41</xdr:row>
      <xdr:rowOff>1040534</xdr:rowOff>
    </xdr:from>
    <xdr:ext cx="2926157" cy="2451966"/>
    <xdr:pic>
      <xdr:nvPicPr>
        <xdr:cNvPr id="48" name="Imagen 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352355" y="62667284"/>
          <a:ext cx="2926157" cy="2451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810987</xdr:colOff>
      <xdr:row>42</xdr:row>
      <xdr:rowOff>46266</xdr:rowOff>
    </xdr:from>
    <xdr:ext cx="1673677" cy="1473379"/>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
        <a:stretch>
          <a:fillRect/>
        </a:stretch>
      </xdr:blipFill>
      <xdr:spPr>
        <a:xfrm>
          <a:off x="5147663" y="37866119"/>
          <a:ext cx="1673677" cy="1473379"/>
        </a:xfrm>
        <a:prstGeom prst="rect">
          <a:avLst/>
        </a:prstGeom>
      </xdr:spPr>
    </xdr:pic>
    <xdr:clientData/>
  </xdr:oneCellAnchor>
  <xdr:oneCellAnchor>
    <xdr:from>
      <xdr:col>2</xdr:col>
      <xdr:colOff>796635</xdr:colOff>
      <xdr:row>43</xdr:row>
      <xdr:rowOff>138545</xdr:rowOff>
    </xdr:from>
    <xdr:ext cx="1333501" cy="1960752"/>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33311" y="78355604"/>
          <a:ext cx="1333501" cy="1960752"/>
        </a:xfrm>
        <a:prstGeom prst="rect">
          <a:avLst/>
        </a:prstGeom>
      </xdr:spPr>
    </xdr:pic>
    <xdr:clientData/>
  </xdr:oneCellAnchor>
  <xdr:oneCellAnchor>
    <xdr:from>
      <xdr:col>2</xdr:col>
      <xdr:colOff>434068</xdr:colOff>
      <xdr:row>15</xdr:row>
      <xdr:rowOff>76201</xdr:rowOff>
    </xdr:from>
    <xdr:ext cx="2221200" cy="1667663"/>
    <xdr:pic>
      <xdr:nvPicPr>
        <xdr:cNvPr id="59" name="Imagen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
        <a:stretch>
          <a:fillRect/>
        </a:stretch>
      </xdr:blipFill>
      <xdr:spPr>
        <a:xfrm>
          <a:off x="4774747" y="13343165"/>
          <a:ext cx="2221200" cy="1667663"/>
        </a:xfrm>
        <a:prstGeom prst="rect">
          <a:avLst/>
        </a:prstGeom>
      </xdr:spPr>
    </xdr:pic>
    <xdr:clientData/>
  </xdr:oneCellAnchor>
  <xdr:oneCellAnchor>
    <xdr:from>
      <xdr:col>2</xdr:col>
      <xdr:colOff>72571</xdr:colOff>
      <xdr:row>40</xdr:row>
      <xdr:rowOff>888999</xdr:rowOff>
    </xdr:from>
    <xdr:ext cx="2816680" cy="1663923"/>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a:srcRect t="13514"/>
        <a:stretch/>
      </xdr:blipFill>
      <xdr:spPr>
        <a:xfrm>
          <a:off x="4406446" y="49720499"/>
          <a:ext cx="2816680" cy="1663923"/>
        </a:xfrm>
        <a:prstGeom prst="rect">
          <a:avLst/>
        </a:prstGeom>
      </xdr:spPr>
    </xdr:pic>
    <xdr:clientData/>
  </xdr:oneCellAnchor>
  <xdr:oneCellAnchor>
    <xdr:from>
      <xdr:col>2</xdr:col>
      <xdr:colOff>952499</xdr:colOff>
      <xdr:row>47</xdr:row>
      <xdr:rowOff>69271</xdr:rowOff>
    </xdr:from>
    <xdr:ext cx="1366253" cy="2008910"/>
    <xdr:pic>
      <xdr:nvPicPr>
        <xdr:cNvPr id="67" name="Imagen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93178" y="34604200"/>
          <a:ext cx="1366253" cy="2008910"/>
        </a:xfrm>
        <a:prstGeom prst="rect">
          <a:avLst/>
        </a:prstGeom>
      </xdr:spPr>
    </xdr:pic>
    <xdr:clientData/>
  </xdr:oneCellAnchor>
  <xdr:twoCellAnchor editAs="oneCell">
    <xdr:from>
      <xdr:col>2</xdr:col>
      <xdr:colOff>449035</xdr:colOff>
      <xdr:row>31</xdr:row>
      <xdr:rowOff>157014</xdr:rowOff>
    </xdr:from>
    <xdr:to>
      <xdr:col>2</xdr:col>
      <xdr:colOff>2694214</xdr:colOff>
      <xdr:row>31</xdr:row>
      <xdr:rowOff>1978919</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89714" y="30419300"/>
          <a:ext cx="2245179" cy="1821905"/>
        </a:xfrm>
        <a:prstGeom prst="rect">
          <a:avLst/>
        </a:prstGeom>
      </xdr:spPr>
    </xdr:pic>
    <xdr:clientData/>
  </xdr:twoCellAnchor>
  <xdr:twoCellAnchor editAs="oneCell">
    <xdr:from>
      <xdr:col>2</xdr:col>
      <xdr:colOff>1150422</xdr:colOff>
      <xdr:row>33</xdr:row>
      <xdr:rowOff>107238</xdr:rowOff>
    </xdr:from>
    <xdr:to>
      <xdr:col>2</xdr:col>
      <xdr:colOff>2112819</xdr:colOff>
      <xdr:row>33</xdr:row>
      <xdr:rowOff>1516578</xdr:rowOff>
    </xdr:to>
    <xdr:pic>
      <xdr:nvPicPr>
        <xdr:cNvPr id="31" name="Imagen 30" descr="https://industriascruzmr.com/wp-content/uploads/2021/10/Estanteria-Semi-Pesada.jpg">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8310" t="7793" r="17371" b="9879"/>
        <a:stretch/>
      </xdr:blipFill>
      <xdr:spPr bwMode="auto">
        <a:xfrm>
          <a:off x="5491101" y="36138952"/>
          <a:ext cx="962397" cy="140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1211035</xdr:colOff>
      <xdr:row>34</xdr:row>
      <xdr:rowOff>190501</xdr:rowOff>
    </xdr:from>
    <xdr:to>
      <xdr:col>2</xdr:col>
      <xdr:colOff>1880414</xdr:colOff>
      <xdr:row>34</xdr:row>
      <xdr:rowOff>1422296</xdr:rowOff>
    </xdr:to>
    <xdr:pic>
      <xdr:nvPicPr>
        <xdr:cNvPr id="33" name="Imagen 32" descr="https://industriascruzmr.com/wp-content/uploads/2021/10/Estanteria-Liviana.jpg">
          <a:extLst>
            <a:ext uri="{FF2B5EF4-FFF2-40B4-BE49-F238E27FC236}">
              <a16:creationId xmlns:a16="http://schemas.microsoft.com/office/drawing/2014/main" id="{00000000-0008-0000-0000-000021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2106" t="8596" r="27438" b="10653"/>
        <a:stretch/>
      </xdr:blipFill>
      <xdr:spPr bwMode="auto">
        <a:xfrm>
          <a:off x="5551714" y="37950322"/>
          <a:ext cx="669379" cy="123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966108</xdr:colOff>
      <xdr:row>35</xdr:row>
      <xdr:rowOff>163285</xdr:rowOff>
    </xdr:from>
    <xdr:to>
      <xdr:col>2</xdr:col>
      <xdr:colOff>2288201</xdr:colOff>
      <xdr:row>35</xdr:row>
      <xdr:rowOff>1483178</xdr:rowOff>
    </xdr:to>
    <xdr:pic>
      <xdr:nvPicPr>
        <xdr:cNvPr id="35" name="Imagen 34" descr="https://www.mublex.com/wp-content/uploads/2018/07/armario_metalico_multiusos_grande_180_cm-600x600.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06787" y="39555964"/>
          <a:ext cx="1322093" cy="1319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884390</xdr:colOff>
      <xdr:row>37</xdr:row>
      <xdr:rowOff>160846</xdr:rowOff>
    </xdr:from>
    <xdr:to>
      <xdr:col>2</xdr:col>
      <xdr:colOff>2453330</xdr:colOff>
      <xdr:row>37</xdr:row>
      <xdr:rowOff>1728107</xdr:rowOff>
    </xdr:to>
    <xdr:pic>
      <xdr:nvPicPr>
        <xdr:cNvPr id="37" name="Imagen 36" descr="https://panamericana.vteximg.com.br/arquivos/ids/269469-1600-1600/caballete-tripode-tipo-cajon-de-140-cm-512424.jpg?v=636386530451270000">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218265" y="58263346"/>
          <a:ext cx="1568940" cy="156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449035</xdr:colOff>
      <xdr:row>46</xdr:row>
      <xdr:rowOff>157014</xdr:rowOff>
    </xdr:from>
    <xdr:ext cx="2245179" cy="1821905"/>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89714" y="30419300"/>
          <a:ext cx="2245179" cy="1821905"/>
        </a:xfrm>
        <a:prstGeom prst="rect">
          <a:avLst/>
        </a:prstGeom>
      </xdr:spPr>
    </xdr:pic>
    <xdr:clientData/>
  </xdr:oneCellAnchor>
  <xdr:oneCellAnchor>
    <xdr:from>
      <xdr:col>2</xdr:col>
      <xdr:colOff>434068</xdr:colOff>
      <xdr:row>48</xdr:row>
      <xdr:rowOff>76201</xdr:rowOff>
    </xdr:from>
    <xdr:ext cx="2221200" cy="1667663"/>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5"/>
        <a:stretch>
          <a:fillRect/>
        </a:stretch>
      </xdr:blipFill>
      <xdr:spPr>
        <a:xfrm>
          <a:off x="4774747" y="8567058"/>
          <a:ext cx="2221200" cy="1667663"/>
        </a:xfrm>
        <a:prstGeom prst="rect">
          <a:avLst/>
        </a:prstGeom>
      </xdr:spPr>
    </xdr:pic>
    <xdr:clientData/>
  </xdr:oneCellAnchor>
  <xdr:twoCellAnchor editAs="oneCell">
    <xdr:from>
      <xdr:col>2</xdr:col>
      <xdr:colOff>0</xdr:colOff>
      <xdr:row>36</xdr:row>
      <xdr:rowOff>0</xdr:rowOff>
    </xdr:from>
    <xdr:to>
      <xdr:col>2</xdr:col>
      <xdr:colOff>304800</xdr:colOff>
      <xdr:row>36</xdr:row>
      <xdr:rowOff>304800</xdr:rowOff>
    </xdr:to>
    <xdr:sp macro="" textlink="">
      <xdr:nvSpPr>
        <xdr:cNvPr id="1032" name="AutoShape 8" descr="https://http2.mlstatic.com/D_NQ_NP_2X_693222-MCO40685634653_022020-F.webp">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4333875" y="39404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36</xdr:row>
      <xdr:rowOff>0</xdr:rowOff>
    </xdr:from>
    <xdr:to>
      <xdr:col>7</xdr:col>
      <xdr:colOff>304800</xdr:colOff>
      <xdr:row>36</xdr:row>
      <xdr:rowOff>304800</xdr:rowOff>
    </xdr:to>
    <xdr:sp macro="" textlink="">
      <xdr:nvSpPr>
        <xdr:cNvPr id="1034" name="AutoShape 10" descr="https://http2.mlstatic.com/D_NQ_NP_2X_758570-MCO43919339678_102020-F.webp">
          <a:extLst>
            <a:ext uri="{FF2B5EF4-FFF2-40B4-BE49-F238E27FC236}">
              <a16:creationId xmlns:a16="http://schemas.microsoft.com/office/drawing/2014/main" id="{00000000-0008-0000-0000-00000A040000}"/>
            </a:ext>
          </a:extLst>
        </xdr:cNvPr>
        <xdr:cNvSpPr>
          <a:spLocks noChangeAspect="1" noChangeArrowheads="1"/>
        </xdr:cNvSpPr>
      </xdr:nvSpPr>
      <xdr:spPr bwMode="auto">
        <a:xfrm>
          <a:off x="12954000" y="39404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1238251</xdr:colOff>
      <xdr:row>36</xdr:row>
      <xdr:rowOff>40822</xdr:rowOff>
    </xdr:from>
    <xdr:to>
      <xdr:col>2</xdr:col>
      <xdr:colOff>1991885</xdr:colOff>
      <xdr:row>36</xdr:row>
      <xdr:rowOff>1477438</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1"/>
        <a:srcRect l="40634" t="17906" r="41794" b="22517"/>
        <a:stretch/>
      </xdr:blipFill>
      <xdr:spPr>
        <a:xfrm>
          <a:off x="5578930" y="39474322"/>
          <a:ext cx="753634" cy="1436616"/>
        </a:xfrm>
        <a:prstGeom prst="rect">
          <a:avLst/>
        </a:prstGeom>
      </xdr:spPr>
    </xdr:pic>
    <xdr:clientData/>
  </xdr:twoCellAnchor>
  <xdr:twoCellAnchor editAs="oneCell">
    <xdr:from>
      <xdr:col>2</xdr:col>
      <xdr:colOff>108857</xdr:colOff>
      <xdr:row>51</xdr:row>
      <xdr:rowOff>176893</xdr:rowOff>
    </xdr:from>
    <xdr:to>
      <xdr:col>2</xdr:col>
      <xdr:colOff>2811314</xdr:colOff>
      <xdr:row>51</xdr:row>
      <xdr:rowOff>2013857</xdr:rowOff>
    </xdr:to>
    <xdr:pic>
      <xdr:nvPicPr>
        <xdr:cNvPr id="54" name="Imagen 1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b="10857"/>
        <a:stretch>
          <a:fillRect/>
        </a:stretch>
      </xdr:blipFill>
      <xdr:spPr bwMode="auto">
        <a:xfrm>
          <a:off x="4449536" y="61966929"/>
          <a:ext cx="2702457" cy="1836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775608</xdr:colOff>
      <xdr:row>52</xdr:row>
      <xdr:rowOff>68036</xdr:rowOff>
    </xdr:from>
    <xdr:to>
      <xdr:col>2</xdr:col>
      <xdr:colOff>2136322</xdr:colOff>
      <xdr:row>52</xdr:row>
      <xdr:rowOff>2043489</xdr:rowOff>
    </xdr:to>
    <xdr:pic>
      <xdr:nvPicPr>
        <xdr:cNvPr id="56" name="Imagen 15">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116287" y="64021607"/>
          <a:ext cx="1360714" cy="197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816429</xdr:colOff>
      <xdr:row>54</xdr:row>
      <xdr:rowOff>68036</xdr:rowOff>
    </xdr:from>
    <xdr:to>
      <xdr:col>2</xdr:col>
      <xdr:colOff>2207079</xdr:colOff>
      <xdr:row>54</xdr:row>
      <xdr:rowOff>2106386</xdr:rowOff>
    </xdr:to>
    <xdr:pic>
      <xdr:nvPicPr>
        <xdr:cNvPr id="68" name="Imagen 16">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7108" y="68348679"/>
          <a:ext cx="13906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53</xdr:row>
      <xdr:rowOff>68036</xdr:rowOff>
    </xdr:from>
    <xdr:to>
      <xdr:col>2</xdr:col>
      <xdr:colOff>2857500</xdr:colOff>
      <xdr:row>53</xdr:row>
      <xdr:rowOff>2052411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4"/>
        <a:srcRect t="12587"/>
        <a:stretch/>
      </xdr:blipFill>
      <xdr:spPr>
        <a:xfrm>
          <a:off x="4721679" y="68348679"/>
          <a:ext cx="2476500" cy="1984375"/>
        </a:xfrm>
        <a:prstGeom prst="rect">
          <a:avLst/>
        </a:prstGeom>
      </xdr:spPr>
    </xdr:pic>
    <xdr:clientData/>
  </xdr:twoCellAnchor>
  <xdr:twoCellAnchor editAs="oneCell">
    <xdr:from>
      <xdr:col>2</xdr:col>
      <xdr:colOff>69851</xdr:colOff>
      <xdr:row>61</xdr:row>
      <xdr:rowOff>517979</xdr:rowOff>
    </xdr:from>
    <xdr:to>
      <xdr:col>2</xdr:col>
      <xdr:colOff>2950150</xdr:colOff>
      <xdr:row>61</xdr:row>
      <xdr:rowOff>2444750</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3514"/>
        <a:stretch/>
      </xdr:blipFill>
      <xdr:spPr>
        <a:xfrm>
          <a:off x="4403726" y="79210354"/>
          <a:ext cx="2880299" cy="1926771"/>
        </a:xfrm>
        <a:prstGeom prst="rect">
          <a:avLst/>
        </a:prstGeom>
      </xdr:spPr>
    </xdr:pic>
    <xdr:clientData/>
  </xdr:twoCellAnchor>
  <xdr:oneCellAnchor>
    <xdr:from>
      <xdr:col>2</xdr:col>
      <xdr:colOff>19052</xdr:colOff>
      <xdr:row>62</xdr:row>
      <xdr:rowOff>518433</xdr:rowOff>
    </xdr:from>
    <xdr:ext cx="2917823" cy="2444981"/>
    <xdr:pic>
      <xdr:nvPicPr>
        <xdr:cNvPr id="45" name="Imagen 7">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352927" y="98340183"/>
          <a:ext cx="2917823" cy="2444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759279</xdr:colOff>
      <xdr:row>63</xdr:row>
      <xdr:rowOff>27215</xdr:rowOff>
    </xdr:from>
    <xdr:to>
      <xdr:col>2</xdr:col>
      <xdr:colOff>2432956</xdr:colOff>
      <xdr:row>63</xdr:row>
      <xdr:rowOff>1508125</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
        <a:stretch>
          <a:fillRect/>
        </a:stretch>
      </xdr:blipFill>
      <xdr:spPr>
        <a:xfrm>
          <a:off x="5093154" y="72036215"/>
          <a:ext cx="1673677" cy="1480910"/>
        </a:xfrm>
        <a:prstGeom prst="rect">
          <a:avLst/>
        </a:prstGeom>
      </xdr:spPr>
    </xdr:pic>
    <xdr:clientData/>
  </xdr:twoCellAnchor>
  <xdr:twoCellAnchor editAs="oneCell">
    <xdr:from>
      <xdr:col>2</xdr:col>
      <xdr:colOff>1042309</xdr:colOff>
      <xdr:row>64</xdr:row>
      <xdr:rowOff>141873</xdr:rowOff>
    </xdr:from>
    <xdr:to>
      <xdr:col>2</xdr:col>
      <xdr:colOff>2000251</xdr:colOff>
      <xdr:row>64</xdr:row>
      <xdr:rowOff>1666875</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76184" y="73690748"/>
          <a:ext cx="957942" cy="1525002"/>
        </a:xfrm>
        <a:prstGeom prst="rect">
          <a:avLst/>
        </a:prstGeom>
      </xdr:spPr>
    </xdr:pic>
    <xdr:clientData/>
  </xdr:twoCellAnchor>
  <xdr:twoCellAnchor editAs="oneCell">
    <xdr:from>
      <xdr:col>2</xdr:col>
      <xdr:colOff>323274</xdr:colOff>
      <xdr:row>65</xdr:row>
      <xdr:rowOff>224517</xdr:rowOff>
    </xdr:from>
    <xdr:to>
      <xdr:col>2</xdr:col>
      <xdr:colOff>2863532</xdr:colOff>
      <xdr:row>65</xdr:row>
      <xdr:rowOff>2047875</xdr:rowOff>
    </xdr:to>
    <xdr:pic>
      <xdr:nvPicPr>
        <xdr:cNvPr id="50" name="Imagen 18">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57149" y="75487892"/>
          <a:ext cx="2540258" cy="182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434068</xdr:colOff>
      <xdr:row>66</xdr:row>
      <xdr:rowOff>76201</xdr:rowOff>
    </xdr:from>
    <xdr:ext cx="2221200" cy="1667663"/>
    <xdr:pic>
      <xdr:nvPicPr>
        <xdr:cNvPr id="51" name="Imagen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
        <a:stretch>
          <a:fillRect/>
        </a:stretch>
      </xdr:blipFill>
      <xdr:spPr>
        <a:xfrm>
          <a:off x="4767943" y="11896726"/>
          <a:ext cx="2221200" cy="1667663"/>
        </a:xfrm>
        <a:prstGeom prst="rect">
          <a:avLst/>
        </a:prstGeom>
      </xdr:spPr>
    </xdr:pic>
    <xdr:clientData/>
  </xdr:oneCellAnchor>
  <xdr:twoCellAnchor editAs="oneCell">
    <xdr:from>
      <xdr:col>2</xdr:col>
      <xdr:colOff>29482</xdr:colOff>
      <xdr:row>70</xdr:row>
      <xdr:rowOff>1025070</xdr:rowOff>
    </xdr:from>
    <xdr:to>
      <xdr:col>2</xdr:col>
      <xdr:colOff>2911157</xdr:colOff>
      <xdr:row>70</xdr:row>
      <xdr:rowOff>2714625</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a:srcRect t="13514"/>
        <a:stretch/>
      </xdr:blipFill>
      <xdr:spPr>
        <a:xfrm>
          <a:off x="4363357" y="95338445"/>
          <a:ext cx="2881675" cy="1689555"/>
        </a:xfrm>
        <a:prstGeom prst="rect">
          <a:avLst/>
        </a:prstGeom>
      </xdr:spPr>
    </xdr:pic>
    <xdr:clientData/>
  </xdr:twoCellAnchor>
  <xdr:oneCellAnchor>
    <xdr:from>
      <xdr:col>2</xdr:col>
      <xdr:colOff>789215</xdr:colOff>
      <xdr:row>72</xdr:row>
      <xdr:rowOff>40823</xdr:rowOff>
    </xdr:from>
    <xdr:ext cx="1673677" cy="1473379"/>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
        <a:stretch>
          <a:fillRect/>
        </a:stretch>
      </xdr:blipFill>
      <xdr:spPr>
        <a:xfrm>
          <a:off x="5123090" y="20071898"/>
          <a:ext cx="1673677" cy="1473379"/>
        </a:xfrm>
        <a:prstGeom prst="rect">
          <a:avLst/>
        </a:prstGeom>
      </xdr:spPr>
    </xdr:pic>
    <xdr:clientData/>
  </xdr:oneCellAnchor>
  <xdr:oneCellAnchor>
    <xdr:from>
      <xdr:col>2</xdr:col>
      <xdr:colOff>1178379</xdr:colOff>
      <xdr:row>73</xdr:row>
      <xdr:rowOff>223515</xdr:rowOff>
    </xdr:from>
    <xdr:ext cx="957942" cy="1408538"/>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12254" y="21788115"/>
          <a:ext cx="957942" cy="1408538"/>
        </a:xfrm>
        <a:prstGeom prst="rect">
          <a:avLst/>
        </a:prstGeom>
      </xdr:spPr>
    </xdr:pic>
    <xdr:clientData/>
  </xdr:oneCellAnchor>
  <xdr:oneCellAnchor>
    <xdr:from>
      <xdr:col>2</xdr:col>
      <xdr:colOff>250371</xdr:colOff>
      <xdr:row>69</xdr:row>
      <xdr:rowOff>185057</xdr:rowOff>
    </xdr:from>
    <xdr:ext cx="2622428" cy="1643741"/>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7507" t="17087" r="14734" b="21989"/>
        <a:stretch/>
      </xdr:blipFill>
      <xdr:spPr>
        <a:xfrm>
          <a:off x="4584246" y="14644007"/>
          <a:ext cx="2622428" cy="1643741"/>
        </a:xfrm>
        <a:prstGeom prst="rect">
          <a:avLst/>
        </a:prstGeom>
      </xdr:spPr>
    </xdr:pic>
    <xdr:clientData/>
  </xdr:oneCellAnchor>
  <xdr:oneCellAnchor>
    <xdr:from>
      <xdr:col>2</xdr:col>
      <xdr:colOff>14533</xdr:colOff>
      <xdr:row>71</xdr:row>
      <xdr:rowOff>597807</xdr:rowOff>
    </xdr:from>
    <xdr:ext cx="2867206" cy="2402567"/>
    <xdr:pic>
      <xdr:nvPicPr>
        <xdr:cNvPr id="65" name="Imagen 7">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348408" y="119755557"/>
          <a:ext cx="2867206" cy="2402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48986</xdr:colOff>
      <xdr:row>77</xdr:row>
      <xdr:rowOff>876299</xdr:rowOff>
    </xdr:from>
    <xdr:ext cx="2870050" cy="1695451"/>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a:srcRect t="13514"/>
        <a:stretch/>
      </xdr:blipFill>
      <xdr:spPr>
        <a:xfrm>
          <a:off x="4382861" y="107175299"/>
          <a:ext cx="2870050" cy="1695451"/>
        </a:xfrm>
        <a:prstGeom prst="rect">
          <a:avLst/>
        </a:prstGeom>
      </xdr:spPr>
    </xdr:pic>
    <xdr:clientData/>
  </xdr:oneCellAnchor>
  <xdr:oneCellAnchor>
    <xdr:from>
      <xdr:col>2</xdr:col>
      <xdr:colOff>1164772</xdr:colOff>
      <xdr:row>80</xdr:row>
      <xdr:rowOff>60230</xdr:rowOff>
    </xdr:from>
    <xdr:ext cx="957942" cy="1408538"/>
    <xdr:pic>
      <xdr:nvPicPr>
        <xdr:cNvPr id="71" name="Imagen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98647" y="32578580"/>
          <a:ext cx="957942" cy="1408538"/>
        </a:xfrm>
        <a:prstGeom prst="rect">
          <a:avLst/>
        </a:prstGeom>
      </xdr:spPr>
    </xdr:pic>
    <xdr:clientData/>
  </xdr:oneCellAnchor>
  <xdr:oneCellAnchor>
    <xdr:from>
      <xdr:col>2</xdr:col>
      <xdr:colOff>66677</xdr:colOff>
      <xdr:row>78</xdr:row>
      <xdr:rowOff>1026433</xdr:rowOff>
    </xdr:from>
    <xdr:ext cx="2870198" cy="2405074"/>
    <xdr:pic>
      <xdr:nvPicPr>
        <xdr:cNvPr id="73" name="Imagen 7">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400552" y="137853058"/>
          <a:ext cx="2870198" cy="2405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171327</xdr:colOff>
      <xdr:row>79</xdr:row>
      <xdr:rowOff>306160</xdr:rowOff>
    </xdr:from>
    <xdr:ext cx="2753681" cy="1916340"/>
    <xdr:pic>
      <xdr:nvPicPr>
        <xdr:cNvPr id="74" name="Imagen 18">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05202" y="95445035"/>
          <a:ext cx="2753681" cy="191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79375</xdr:colOff>
      <xdr:row>57</xdr:row>
      <xdr:rowOff>1778001</xdr:rowOff>
    </xdr:from>
    <xdr:to>
      <xdr:col>2</xdr:col>
      <xdr:colOff>2927573</xdr:colOff>
      <xdr:row>57</xdr:row>
      <xdr:rowOff>3476625</xdr:rowOff>
    </xdr:to>
    <xdr:pic>
      <xdr:nvPicPr>
        <xdr:cNvPr id="69" name="Imagen 68" descr="Escritorio gerencial – delverg.co">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413250" y="88614251"/>
          <a:ext cx="2848198" cy="169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96611</xdr:colOff>
      <xdr:row>84</xdr:row>
      <xdr:rowOff>955674</xdr:rowOff>
    </xdr:from>
    <xdr:ext cx="2843177" cy="1679576"/>
    <xdr:pic>
      <xdr:nvPicPr>
        <xdr:cNvPr id="76" name="Imagen 75">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a:srcRect t="13514"/>
        <a:stretch/>
      </xdr:blipFill>
      <xdr:spPr>
        <a:xfrm>
          <a:off x="4430486" y="120272174"/>
          <a:ext cx="2843177" cy="1679576"/>
        </a:xfrm>
        <a:prstGeom prst="rect">
          <a:avLst/>
        </a:prstGeom>
      </xdr:spPr>
    </xdr:pic>
    <xdr:clientData/>
  </xdr:oneCellAnchor>
  <xdr:oneCellAnchor>
    <xdr:from>
      <xdr:col>2</xdr:col>
      <xdr:colOff>171327</xdr:colOff>
      <xdr:row>85</xdr:row>
      <xdr:rowOff>306160</xdr:rowOff>
    </xdr:from>
    <xdr:ext cx="2753681" cy="1916340"/>
    <xdr:pic>
      <xdr:nvPicPr>
        <xdr:cNvPr id="77" name="Imagen 18">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05202" y="95445035"/>
          <a:ext cx="2753681" cy="191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725715</xdr:colOff>
      <xdr:row>86</xdr:row>
      <xdr:rowOff>56698</xdr:rowOff>
    </xdr:from>
    <xdr:ext cx="1673677" cy="1473379"/>
    <xdr:pic>
      <xdr:nvPicPr>
        <xdr:cNvPr id="78" name="Imagen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2"/>
        <a:stretch>
          <a:fillRect/>
        </a:stretch>
      </xdr:blipFill>
      <xdr:spPr>
        <a:xfrm>
          <a:off x="5059590" y="106276323"/>
          <a:ext cx="1673677" cy="1473379"/>
        </a:xfrm>
        <a:prstGeom prst="rect">
          <a:avLst/>
        </a:prstGeom>
      </xdr:spPr>
    </xdr:pic>
    <xdr:clientData/>
  </xdr:oneCellAnchor>
  <xdr:oneCellAnchor>
    <xdr:from>
      <xdr:col>2</xdr:col>
      <xdr:colOff>1164772</xdr:colOff>
      <xdr:row>87</xdr:row>
      <xdr:rowOff>60230</xdr:rowOff>
    </xdr:from>
    <xdr:ext cx="957942" cy="1408538"/>
    <xdr:pic>
      <xdr:nvPicPr>
        <xdr:cNvPr id="79" name="Imagen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98647" y="97945480"/>
          <a:ext cx="957942" cy="1408538"/>
        </a:xfrm>
        <a:prstGeom prst="rect">
          <a:avLst/>
        </a:prstGeom>
      </xdr:spPr>
    </xdr:pic>
    <xdr:clientData/>
  </xdr:oneCellAnchor>
  <xdr:twoCellAnchor editAs="oneCell">
    <xdr:from>
      <xdr:col>2</xdr:col>
      <xdr:colOff>497416</xdr:colOff>
      <xdr:row>88</xdr:row>
      <xdr:rowOff>31750</xdr:rowOff>
    </xdr:from>
    <xdr:to>
      <xdr:col>2</xdr:col>
      <xdr:colOff>2335741</xdr:colOff>
      <xdr:row>88</xdr:row>
      <xdr:rowOff>1860550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825999" y="109431667"/>
          <a:ext cx="1838325" cy="1828800"/>
        </a:xfrm>
        <a:prstGeom prst="rect">
          <a:avLst/>
        </a:prstGeom>
      </xdr:spPr>
    </xdr:pic>
    <xdr:clientData/>
  </xdr:twoCellAnchor>
  <xdr:oneCellAnchor>
    <xdr:from>
      <xdr:col>2</xdr:col>
      <xdr:colOff>449035</xdr:colOff>
      <xdr:row>91</xdr:row>
      <xdr:rowOff>157014</xdr:rowOff>
    </xdr:from>
    <xdr:ext cx="2245179" cy="1821905"/>
    <xdr:pic>
      <xdr:nvPicPr>
        <xdr:cNvPr id="82" name="Imagen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77618" y="27557264"/>
          <a:ext cx="2245179" cy="1821905"/>
        </a:xfrm>
        <a:prstGeom prst="rect">
          <a:avLst/>
        </a:prstGeom>
      </xdr:spPr>
    </xdr:pic>
    <xdr:clientData/>
  </xdr:oneCellAnchor>
  <xdr:twoCellAnchor editAs="oneCell">
    <xdr:from>
      <xdr:col>2</xdr:col>
      <xdr:colOff>108855</xdr:colOff>
      <xdr:row>94</xdr:row>
      <xdr:rowOff>109729</xdr:rowOff>
    </xdr:from>
    <xdr:to>
      <xdr:col>2</xdr:col>
      <xdr:colOff>2918618</xdr:colOff>
      <xdr:row>94</xdr:row>
      <xdr:rowOff>2544535</xdr:rowOff>
    </xdr:to>
    <xdr:pic>
      <xdr:nvPicPr>
        <xdr:cNvPr id="83" name="Imagen 82" descr="Vista previa de imagen">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49534" y="119798158"/>
          <a:ext cx="2809763" cy="2434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81642</xdr:colOff>
      <xdr:row>90</xdr:row>
      <xdr:rowOff>312965</xdr:rowOff>
    </xdr:from>
    <xdr:to>
      <xdr:col>2</xdr:col>
      <xdr:colOff>2914628</xdr:colOff>
      <xdr:row>90</xdr:row>
      <xdr:rowOff>1798629</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422321" y="113660465"/>
          <a:ext cx="2832986" cy="1485664"/>
        </a:xfrm>
        <a:prstGeom prst="rect">
          <a:avLst/>
        </a:prstGeom>
      </xdr:spPr>
    </xdr:pic>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1029" name="AutoShape 5" descr="Pupitre Escolar Norma Técnica 4734 - Muebles para Oficina Colombia -  Acabados y Diseños Integrales">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4333875" y="11129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1030" name="AutoShape 6" descr="Pupitre Escolar Norma Técnica 4734 - Muebles para Oficina Colombia -  Acabados y Diseños Integrales">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4333875" y="11129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1031" name="AutoShape 7" descr="Pupitre Escolar Norma Técnica 4734 - Muebles para Oficina Colombia -  Acabados y Diseños Integrales">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4333875" y="11129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8" name="AutoShape 8" descr="Pupitre Escolar Norma Técnica 4734 - Muebles para Oficina Colombia -  Acabados y Diseños Integra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333875" y="11129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714375</xdr:colOff>
      <xdr:row>89</xdr:row>
      <xdr:rowOff>63500</xdr:rowOff>
    </xdr:from>
    <xdr:to>
      <xdr:col>2</xdr:col>
      <xdr:colOff>2524125</xdr:colOff>
      <xdr:row>89</xdr:row>
      <xdr:rowOff>1873250</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048250" y="111458375"/>
          <a:ext cx="1809750" cy="1809750"/>
        </a:xfrm>
        <a:prstGeom prst="rect">
          <a:avLst/>
        </a:prstGeom>
      </xdr:spPr>
    </xdr:pic>
    <xdr:clientData/>
  </xdr:twoCellAnchor>
  <xdr:twoCellAnchor editAs="oneCell">
    <xdr:from>
      <xdr:col>2</xdr:col>
      <xdr:colOff>63500</xdr:colOff>
      <xdr:row>95</xdr:row>
      <xdr:rowOff>111125</xdr:rowOff>
    </xdr:from>
    <xdr:to>
      <xdr:col>2</xdr:col>
      <xdr:colOff>2915183</xdr:colOff>
      <xdr:row>95</xdr:row>
      <xdr:rowOff>2460625</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55477" t="13710" r="7146" b="30162"/>
        <a:stretch/>
      </xdr:blipFill>
      <xdr:spPr>
        <a:xfrm>
          <a:off x="4397375" y="120983375"/>
          <a:ext cx="2851683" cy="2349500"/>
        </a:xfrm>
        <a:prstGeom prst="rect">
          <a:avLst/>
        </a:prstGeom>
      </xdr:spPr>
    </xdr:pic>
    <xdr:clientData/>
  </xdr:twoCellAnchor>
  <xdr:twoCellAnchor editAs="oneCell">
    <xdr:from>
      <xdr:col>2</xdr:col>
      <xdr:colOff>31751</xdr:colOff>
      <xdr:row>24</xdr:row>
      <xdr:rowOff>336548</xdr:rowOff>
    </xdr:from>
    <xdr:to>
      <xdr:col>2</xdr:col>
      <xdr:colOff>2952751</xdr:colOff>
      <xdr:row>24</xdr:row>
      <xdr:rowOff>2527299</xdr:rowOff>
    </xdr:to>
    <xdr:pic>
      <xdr:nvPicPr>
        <xdr:cNvPr id="13" name="Imagen 12"/>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65626" y="27593923"/>
          <a:ext cx="2921000" cy="2190751"/>
        </a:xfrm>
        <a:prstGeom prst="rect">
          <a:avLst/>
        </a:prstGeom>
      </xdr:spPr>
    </xdr:pic>
    <xdr:clientData/>
  </xdr:twoCellAnchor>
  <xdr:twoCellAnchor editAs="oneCell">
    <xdr:from>
      <xdr:col>2</xdr:col>
      <xdr:colOff>79375</xdr:colOff>
      <xdr:row>24</xdr:row>
      <xdr:rowOff>2698750</xdr:rowOff>
    </xdr:from>
    <xdr:to>
      <xdr:col>2</xdr:col>
      <xdr:colOff>2966863</xdr:colOff>
      <xdr:row>24</xdr:row>
      <xdr:rowOff>4322962</xdr:rowOff>
    </xdr:to>
    <xdr:pic>
      <xdr:nvPicPr>
        <xdr:cNvPr id="14" name="Imagen 1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13250" y="31750000"/>
          <a:ext cx="2887488" cy="1624212"/>
        </a:xfrm>
        <a:prstGeom prst="rect">
          <a:avLst/>
        </a:prstGeom>
      </xdr:spPr>
    </xdr:pic>
    <xdr:clientData/>
  </xdr:twoCellAnchor>
  <xdr:twoCellAnchor editAs="oneCell">
    <xdr:from>
      <xdr:col>2</xdr:col>
      <xdr:colOff>47626</xdr:colOff>
      <xdr:row>60</xdr:row>
      <xdr:rowOff>95250</xdr:rowOff>
    </xdr:from>
    <xdr:to>
      <xdr:col>2</xdr:col>
      <xdr:colOff>2968626</xdr:colOff>
      <xdr:row>60</xdr:row>
      <xdr:rowOff>2286001</xdr:rowOff>
    </xdr:to>
    <xdr:pic>
      <xdr:nvPicPr>
        <xdr:cNvPr id="80" name="Imagen 7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1501" y="91932125"/>
          <a:ext cx="2921000" cy="2190751"/>
        </a:xfrm>
        <a:prstGeom prst="rect">
          <a:avLst/>
        </a:prstGeom>
      </xdr:spPr>
    </xdr:pic>
    <xdr:clientData/>
  </xdr:twoCellAnchor>
  <xdr:twoCellAnchor editAs="oneCell">
    <xdr:from>
      <xdr:col>2</xdr:col>
      <xdr:colOff>79376</xdr:colOff>
      <xdr:row>60</xdr:row>
      <xdr:rowOff>2917826</xdr:rowOff>
    </xdr:from>
    <xdr:to>
      <xdr:col>2</xdr:col>
      <xdr:colOff>2968626</xdr:colOff>
      <xdr:row>60</xdr:row>
      <xdr:rowOff>4543029</xdr:rowOff>
    </xdr:to>
    <xdr:pic>
      <xdr:nvPicPr>
        <xdr:cNvPr id="81" name="Imagen 8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13251" y="94754701"/>
          <a:ext cx="2889250" cy="1625203"/>
        </a:xfrm>
        <a:prstGeom prst="rect">
          <a:avLst/>
        </a:prstGeom>
      </xdr:spPr>
    </xdr:pic>
    <xdr:clientData/>
  </xdr:twoCellAnchor>
  <xdr:twoCellAnchor editAs="oneCell">
    <xdr:from>
      <xdr:col>2</xdr:col>
      <xdr:colOff>47626</xdr:colOff>
      <xdr:row>69</xdr:row>
      <xdr:rowOff>190500</xdr:rowOff>
    </xdr:from>
    <xdr:to>
      <xdr:col>2</xdr:col>
      <xdr:colOff>2968626</xdr:colOff>
      <xdr:row>69</xdr:row>
      <xdr:rowOff>2381251</xdr:rowOff>
    </xdr:to>
    <xdr:pic>
      <xdr:nvPicPr>
        <xdr:cNvPr id="86" name="Imagen 8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1501" y="113188750"/>
          <a:ext cx="2921000" cy="2190751"/>
        </a:xfrm>
        <a:prstGeom prst="rect">
          <a:avLst/>
        </a:prstGeom>
      </xdr:spPr>
    </xdr:pic>
    <xdr:clientData/>
  </xdr:twoCellAnchor>
  <xdr:twoCellAnchor editAs="oneCell">
    <xdr:from>
      <xdr:col>2</xdr:col>
      <xdr:colOff>63501</xdr:colOff>
      <xdr:row>69</xdr:row>
      <xdr:rowOff>2584452</xdr:rowOff>
    </xdr:from>
    <xdr:to>
      <xdr:col>2</xdr:col>
      <xdr:colOff>2952750</xdr:colOff>
      <xdr:row>69</xdr:row>
      <xdr:rowOff>4209655</xdr:rowOff>
    </xdr:to>
    <xdr:pic>
      <xdr:nvPicPr>
        <xdr:cNvPr id="87" name="Imagen 86"/>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397376" y="115582702"/>
          <a:ext cx="2889249" cy="1625203"/>
        </a:xfrm>
        <a:prstGeom prst="rect">
          <a:avLst/>
        </a:prstGeom>
      </xdr:spPr>
    </xdr:pic>
    <xdr:clientData/>
  </xdr:twoCellAnchor>
  <xdr:twoCellAnchor editAs="oneCell">
    <xdr:from>
      <xdr:col>2</xdr:col>
      <xdr:colOff>47626</xdr:colOff>
      <xdr:row>76</xdr:row>
      <xdr:rowOff>571500</xdr:rowOff>
    </xdr:from>
    <xdr:to>
      <xdr:col>2</xdr:col>
      <xdr:colOff>2968626</xdr:colOff>
      <xdr:row>76</xdr:row>
      <xdr:rowOff>2762251</xdr:rowOff>
    </xdr:to>
    <xdr:pic>
      <xdr:nvPicPr>
        <xdr:cNvPr id="88" name="Imagen 8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1501" y="128809750"/>
          <a:ext cx="2921000" cy="2190751"/>
        </a:xfrm>
        <a:prstGeom prst="rect">
          <a:avLst/>
        </a:prstGeom>
      </xdr:spPr>
    </xdr:pic>
    <xdr:clientData/>
  </xdr:twoCellAnchor>
  <xdr:twoCellAnchor editAs="oneCell">
    <xdr:from>
      <xdr:col>2</xdr:col>
      <xdr:colOff>0</xdr:colOff>
      <xdr:row>76</xdr:row>
      <xdr:rowOff>2901951</xdr:rowOff>
    </xdr:from>
    <xdr:to>
      <xdr:col>2</xdr:col>
      <xdr:colOff>2984499</xdr:colOff>
      <xdr:row>76</xdr:row>
      <xdr:rowOff>4580732</xdr:rowOff>
    </xdr:to>
    <xdr:pic>
      <xdr:nvPicPr>
        <xdr:cNvPr id="89" name="Imagen 88"/>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33875" y="131140201"/>
          <a:ext cx="2984499" cy="1678781"/>
        </a:xfrm>
        <a:prstGeom prst="rect">
          <a:avLst/>
        </a:prstGeom>
      </xdr:spPr>
    </xdr:pic>
    <xdr:clientData/>
  </xdr:twoCellAnchor>
  <xdr:twoCellAnchor editAs="oneCell">
    <xdr:from>
      <xdr:col>2</xdr:col>
      <xdr:colOff>63501</xdr:colOff>
      <xdr:row>83</xdr:row>
      <xdr:rowOff>428625</xdr:rowOff>
    </xdr:from>
    <xdr:to>
      <xdr:col>2</xdr:col>
      <xdr:colOff>2921000</xdr:colOff>
      <xdr:row>83</xdr:row>
      <xdr:rowOff>2571750</xdr:rowOff>
    </xdr:to>
    <xdr:pic>
      <xdr:nvPicPr>
        <xdr:cNvPr id="90" name="Imagen 89"/>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397376" y="149304375"/>
          <a:ext cx="2857499" cy="2143125"/>
        </a:xfrm>
        <a:prstGeom prst="rect">
          <a:avLst/>
        </a:prstGeom>
      </xdr:spPr>
    </xdr:pic>
    <xdr:clientData/>
  </xdr:twoCellAnchor>
  <xdr:twoCellAnchor editAs="oneCell">
    <xdr:from>
      <xdr:col>2</xdr:col>
      <xdr:colOff>15876</xdr:colOff>
      <xdr:row>83</xdr:row>
      <xdr:rowOff>2790826</xdr:rowOff>
    </xdr:from>
    <xdr:to>
      <xdr:col>2</xdr:col>
      <xdr:colOff>2936876</xdr:colOff>
      <xdr:row>83</xdr:row>
      <xdr:rowOff>4433889</xdr:rowOff>
    </xdr:to>
    <xdr:pic>
      <xdr:nvPicPr>
        <xdr:cNvPr id="91" name="Imagen 9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49751" y="151666576"/>
          <a:ext cx="2921000" cy="1643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552450</xdr:colOff>
      <xdr:row>1</xdr:row>
      <xdr:rowOff>123825</xdr:rowOff>
    </xdr:from>
    <xdr:to>
      <xdr:col>13</xdr:col>
      <xdr:colOff>104775</xdr:colOff>
      <xdr:row>1</xdr:row>
      <xdr:rowOff>561975</xdr:rowOff>
    </xdr:to>
    <xdr:pic>
      <xdr:nvPicPr>
        <xdr:cNvPr id="5" name="9 Imagen" descr="UTOPIA copia">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82350" y="323850"/>
          <a:ext cx="1695450" cy="4381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liquidacion/LIQUIDACION%20OBRA%20%20GENERAL-UTOPIA%205se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Escritorio/BIBLIOTECA%20LA%20SALLE%20UTOPIA/NUEVOS%20%20A.P.U/A.P.U_PLACA%20EN%20CONCRETO%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20Documentos/Escritorio/BIBLIOTECA%20LA%20SALLE%20UTOPIA/NUEVOS%20%20A.P.U/PLACA%20SOBREPISO_COMUNICACION%20EDIFICACIONES_PRESUPUESTO_definiti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PARCIAL 01"/>
      <sheetName val="ACTA PARCIAL 02"/>
      <sheetName val="ACTA PARCIAL 03"/>
      <sheetName val="ACTA PARCIAL 04"/>
      <sheetName val="ACTA PARCIAL 05"/>
      <sheetName val="ACTA LIQUIDACIÓN"/>
    </sheetNames>
    <sheetDataSet>
      <sheetData sheetId="0">
        <row r="348">
          <cell r="K348">
            <v>14348125.760826001</v>
          </cell>
          <cell r="L348">
            <v>0</v>
          </cell>
        </row>
      </sheetData>
      <sheetData sheetId="1">
        <row r="353">
          <cell r="K353">
            <v>10093697.256659351</v>
          </cell>
          <cell r="L353">
            <v>0</v>
          </cell>
        </row>
      </sheetData>
      <sheetData sheetId="2">
        <row r="353">
          <cell r="K353">
            <v>22590753.519624449</v>
          </cell>
          <cell r="L353">
            <v>0</v>
          </cell>
        </row>
      </sheetData>
      <sheetData sheetId="3">
        <row r="353">
          <cell r="K353">
            <v>28918191.361227747</v>
          </cell>
          <cell r="L353">
            <v>0</v>
          </cell>
        </row>
      </sheetData>
      <sheetData sheetId="4">
        <row r="31">
          <cell r="H31">
            <v>618.54</v>
          </cell>
        </row>
        <row r="32">
          <cell r="H32">
            <v>581.19000000000005</v>
          </cell>
        </row>
        <row r="34">
          <cell r="H34">
            <v>68.809999999999988</v>
          </cell>
        </row>
        <row r="35">
          <cell r="H35">
            <v>0</v>
          </cell>
        </row>
        <row r="36">
          <cell r="H36">
            <v>0</v>
          </cell>
        </row>
        <row r="37">
          <cell r="H37">
            <v>141.53</v>
          </cell>
        </row>
        <row r="39">
          <cell r="H39">
            <v>435.6</v>
          </cell>
        </row>
        <row r="40">
          <cell r="H40">
            <v>3395.8199999999997</v>
          </cell>
        </row>
        <row r="41">
          <cell r="H41">
            <v>446.35</v>
          </cell>
        </row>
        <row r="42">
          <cell r="H42">
            <v>50.7</v>
          </cell>
        </row>
        <row r="43">
          <cell r="H43">
            <v>1340.84</v>
          </cell>
        </row>
        <row r="45">
          <cell r="H45">
            <v>9.6199999999999992</v>
          </cell>
        </row>
        <row r="46">
          <cell r="H46">
            <v>22.15</v>
          </cell>
        </row>
        <row r="47">
          <cell r="H47">
            <v>1.1800000000000002</v>
          </cell>
        </row>
        <row r="48">
          <cell r="H48">
            <v>598.77</v>
          </cell>
        </row>
        <row r="49">
          <cell r="H49">
            <v>62.96</v>
          </cell>
        </row>
        <row r="50">
          <cell r="H50">
            <v>34.059999999999995</v>
          </cell>
        </row>
        <row r="53">
          <cell r="H53">
            <v>4.62</v>
          </cell>
        </row>
        <row r="54">
          <cell r="H54">
            <v>15.370000000000001</v>
          </cell>
        </row>
        <row r="55">
          <cell r="H55">
            <v>0.77</v>
          </cell>
        </row>
        <row r="56">
          <cell r="H56">
            <v>1.1499999999999999</v>
          </cell>
        </row>
        <row r="58">
          <cell r="H58">
            <v>4701.47</v>
          </cell>
        </row>
        <row r="59">
          <cell r="H59">
            <v>0</v>
          </cell>
        </row>
        <row r="61">
          <cell r="H61">
            <v>970</v>
          </cell>
        </row>
        <row r="62">
          <cell r="H62">
            <v>474.07000000000005</v>
          </cell>
        </row>
        <row r="63">
          <cell r="H63">
            <v>2306.59</v>
          </cell>
        </row>
        <row r="64">
          <cell r="H64">
            <v>1546.76</v>
          </cell>
        </row>
        <row r="65">
          <cell r="H65">
            <v>4294.18</v>
          </cell>
        </row>
        <row r="66">
          <cell r="H66">
            <v>0</v>
          </cell>
        </row>
        <row r="67">
          <cell r="H67">
            <v>0</v>
          </cell>
        </row>
        <row r="68">
          <cell r="H68">
            <v>0</v>
          </cell>
        </row>
        <row r="69">
          <cell r="H69">
            <v>0</v>
          </cell>
        </row>
        <row r="70">
          <cell r="H70">
            <v>0</v>
          </cell>
        </row>
        <row r="71">
          <cell r="H71">
            <v>0</v>
          </cell>
        </row>
        <row r="72">
          <cell r="H72">
            <v>94.83</v>
          </cell>
        </row>
        <row r="73">
          <cell r="H73">
            <v>0</v>
          </cell>
        </row>
        <row r="76">
          <cell r="H76">
            <v>0</v>
          </cell>
        </row>
        <row r="77">
          <cell r="H77">
            <v>0</v>
          </cell>
        </row>
        <row r="79">
          <cell r="H79">
            <v>0</v>
          </cell>
        </row>
        <row r="80">
          <cell r="H80">
            <v>0</v>
          </cell>
        </row>
        <row r="81">
          <cell r="H81">
            <v>0</v>
          </cell>
        </row>
        <row r="82">
          <cell r="H82">
            <v>0</v>
          </cell>
        </row>
        <row r="84">
          <cell r="H84">
            <v>0</v>
          </cell>
        </row>
        <row r="85">
          <cell r="H85">
            <v>0</v>
          </cell>
        </row>
        <row r="87">
          <cell r="H87">
            <v>0</v>
          </cell>
        </row>
        <row r="88">
          <cell r="H88">
            <v>0</v>
          </cell>
        </row>
        <row r="241">
          <cell r="J241">
            <v>0.5</v>
          </cell>
        </row>
        <row r="246">
          <cell r="H246">
            <v>20.66</v>
          </cell>
        </row>
        <row r="247">
          <cell r="H247">
            <v>61.13</v>
          </cell>
        </row>
        <row r="248">
          <cell r="H248">
            <v>36.72</v>
          </cell>
        </row>
        <row r="249">
          <cell r="H249">
            <v>0</v>
          </cell>
        </row>
        <row r="250">
          <cell r="H250">
            <v>0</v>
          </cell>
        </row>
        <row r="251">
          <cell r="H251">
            <v>0</v>
          </cell>
        </row>
        <row r="343">
          <cell r="J343">
            <v>0</v>
          </cell>
        </row>
        <row r="344">
          <cell r="J344">
            <v>0</v>
          </cell>
        </row>
        <row r="345">
          <cell r="J345">
            <v>0</v>
          </cell>
        </row>
        <row r="346">
          <cell r="J346">
            <v>0</v>
          </cell>
        </row>
        <row r="352">
          <cell r="J352">
            <v>0</v>
          </cell>
        </row>
        <row r="354">
          <cell r="K354">
            <v>60157309.570968457</v>
          </cell>
          <cell r="L354">
            <v>0</v>
          </cell>
        </row>
        <row r="356">
          <cell r="J356">
            <v>0</v>
          </cell>
        </row>
        <row r="357">
          <cell r="J357">
            <v>0</v>
          </cell>
        </row>
        <row r="358">
          <cell r="J358">
            <v>0</v>
          </cell>
        </row>
        <row r="360">
          <cell r="J360">
            <v>0</v>
          </cell>
        </row>
        <row r="361">
          <cell r="J361">
            <v>0</v>
          </cell>
        </row>
        <row r="362">
          <cell r="J362">
            <v>0</v>
          </cell>
        </row>
        <row r="363">
          <cell r="J363">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0</v>
          </cell>
        </row>
        <row r="385">
          <cell r="J385">
            <v>0</v>
          </cell>
        </row>
        <row r="387">
          <cell r="J387">
            <v>0</v>
          </cell>
        </row>
        <row r="388">
          <cell r="J388">
            <v>0</v>
          </cell>
        </row>
        <row r="389">
          <cell r="J389">
            <v>0</v>
          </cell>
        </row>
        <row r="390">
          <cell r="J390">
            <v>0</v>
          </cell>
        </row>
        <row r="391">
          <cell r="J391">
            <v>0</v>
          </cell>
        </row>
        <row r="392">
          <cell r="J392">
            <v>0</v>
          </cell>
        </row>
        <row r="393">
          <cell r="J393">
            <v>0</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A  EN CONCRETO 1.1"/>
    </sheetNames>
    <sheetDataSet>
      <sheetData sheetId="0">
        <row r="8">
          <cell r="F8" t="str">
            <v>m2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5,2,1,1"/>
      <sheetName val="15,3,1,1"/>
      <sheetName val="15,3,1,2"/>
      <sheetName val="15,4,1,1"/>
      <sheetName val="15,5,1,1"/>
      <sheetName val="15,5,1,2"/>
      <sheetName val="15,5,1,3"/>
      <sheetName val="15,6,1,1"/>
      <sheetName val="15,6,1,2"/>
      <sheetName val="15,6,1,3"/>
      <sheetName val="15,6,1,4"/>
      <sheetName val="15,7,1,1"/>
    </sheetNames>
    <sheetDataSet>
      <sheetData sheetId="0">
        <row r="31">
          <cell r="B31" t="str">
            <v>Tuberia 3/4 EMTx3mts</v>
          </cell>
        </row>
        <row r="32">
          <cell r="B32" t="str">
            <v>Acometida en 3#8 + 1#8 + 1#10t thw en tuberia emt de 1" para conexión lampara de la existente</v>
          </cell>
        </row>
        <row r="33">
          <cell r="B33" t="str">
            <v>Instalación de lumínaria descolgada 2 x 38 w incluye accesorios</v>
          </cell>
        </row>
        <row r="38">
          <cell r="B38" t="str">
            <v>Suministro instalación de canal galvanizada Cal. 20. Desarrollo 78 cm. Incluye accesorios y pintura en esmalte color blanco, aplicando base anticorrosiva was prymer</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Y342"/>
  <sheetViews>
    <sheetView showGridLines="0" tabSelected="1" zoomScale="60" zoomScaleNormal="60" zoomScaleSheetLayoutView="70" workbookViewId="0">
      <selection activeCell="B12" sqref="B12"/>
    </sheetView>
  </sheetViews>
  <sheetFormatPr baseColWidth="10" defaultColWidth="11.42578125" defaultRowHeight="15"/>
  <cols>
    <col min="1" max="1" width="15.42578125" style="438" customWidth="1"/>
    <col min="2" max="2" width="49.5703125" style="438" customWidth="1"/>
    <col min="3" max="3" width="44.7109375" style="438" customWidth="1"/>
    <col min="4" max="4" width="10.7109375" style="438" customWidth="1"/>
    <col min="5" max="5" width="10.85546875" style="438" bestFit="1" customWidth="1"/>
    <col min="6" max="6" width="27.85546875" style="451" bestFit="1" customWidth="1"/>
    <col min="7" max="7" width="24.140625" style="452" bestFit="1" customWidth="1"/>
    <col min="8" max="8" width="27.7109375" style="449" bestFit="1" customWidth="1"/>
    <col min="9" max="9" width="31.42578125" style="449" bestFit="1" customWidth="1"/>
    <col min="10" max="10" width="48" style="449" bestFit="1" customWidth="1"/>
    <col min="11" max="77" width="11.42578125" style="449"/>
    <col min="78" max="16384" width="11.42578125" style="450"/>
  </cols>
  <sheetData>
    <row r="1" spans="1:75" ht="18.75">
      <c r="A1" s="504" t="s">
        <v>822</v>
      </c>
      <c r="B1" s="505"/>
      <c r="C1" s="505"/>
      <c r="D1" s="505"/>
      <c r="E1" s="505"/>
      <c r="F1" s="505"/>
      <c r="G1" s="505"/>
      <c r="H1" s="505"/>
      <c r="I1" s="505"/>
      <c r="J1" s="506"/>
    </row>
    <row r="2" spans="1:75" ht="18.75">
      <c r="A2" s="507" t="s">
        <v>823</v>
      </c>
      <c r="B2" s="508"/>
      <c r="C2" s="508"/>
      <c r="D2" s="508"/>
      <c r="E2" s="508"/>
      <c r="F2" s="508"/>
      <c r="G2" s="508"/>
      <c r="H2" s="508"/>
      <c r="I2" s="508"/>
      <c r="J2" s="509"/>
    </row>
    <row r="3" spans="1:75" ht="18.75">
      <c r="A3" s="507" t="s">
        <v>824</v>
      </c>
      <c r="B3" s="508"/>
      <c r="C3" s="508"/>
      <c r="D3" s="508"/>
      <c r="E3" s="508"/>
      <c r="F3" s="508"/>
      <c r="G3" s="508"/>
      <c r="H3" s="508"/>
      <c r="I3" s="508"/>
      <c r="J3" s="509"/>
    </row>
    <row r="4" spans="1:75" ht="19.5" thickBot="1">
      <c r="A4" s="515" t="s">
        <v>825</v>
      </c>
      <c r="B4" s="516"/>
      <c r="C4" s="516"/>
      <c r="D4" s="516"/>
      <c r="E4" s="516"/>
      <c r="F4" s="516"/>
      <c r="G4" s="516"/>
      <c r="H4" s="516"/>
      <c r="I4" s="516"/>
      <c r="J4" s="517"/>
    </row>
    <row r="5" spans="1:75" ht="19.5" thickBot="1">
      <c r="A5" s="513" t="s">
        <v>826</v>
      </c>
      <c r="B5" s="518"/>
      <c r="C5" s="518"/>
      <c r="D5" s="518"/>
      <c r="E5" s="518"/>
      <c r="F5" s="518"/>
      <c r="G5" s="518"/>
      <c r="H5" s="518"/>
      <c r="I5" s="518"/>
      <c r="J5" s="514"/>
    </row>
    <row r="6" spans="1:75" ht="19.5" thickBot="1">
      <c r="A6" s="519" t="s">
        <v>827</v>
      </c>
      <c r="B6" s="520"/>
      <c r="C6" s="520"/>
      <c r="D6" s="520"/>
      <c r="E6" s="520"/>
      <c r="F6" s="520"/>
      <c r="G6" s="521"/>
      <c r="H6" s="513" t="s">
        <v>828</v>
      </c>
      <c r="I6" s="514"/>
      <c r="J6" s="495"/>
    </row>
    <row r="7" spans="1:75" ht="19.5" thickBot="1">
      <c r="A7" s="496" t="s">
        <v>829</v>
      </c>
      <c r="B7" s="516"/>
      <c r="C7" s="516"/>
      <c r="D7" s="516"/>
      <c r="E7" s="516"/>
      <c r="F7" s="516"/>
      <c r="G7" s="517"/>
      <c r="H7" s="513" t="s">
        <v>830</v>
      </c>
      <c r="I7" s="514"/>
      <c r="J7" s="495"/>
    </row>
    <row r="8" spans="1:75" ht="19.5" thickBot="1">
      <c r="A8" s="513" t="s">
        <v>831</v>
      </c>
      <c r="B8" s="518"/>
      <c r="C8" s="518"/>
      <c r="D8" s="518"/>
      <c r="E8" s="518"/>
      <c r="F8" s="518"/>
      <c r="G8" s="518"/>
      <c r="H8" s="518"/>
      <c r="I8" s="518"/>
      <c r="J8" s="514"/>
    </row>
    <row r="9" spans="1:75" s="454" customFormat="1" ht="31.5" customHeight="1" thickBot="1">
      <c r="A9" s="511" t="s">
        <v>821</v>
      </c>
      <c r="B9" s="512"/>
      <c r="C9" s="512"/>
      <c r="D9" s="512"/>
      <c r="E9" s="512"/>
      <c r="F9" s="512"/>
      <c r="G9" s="512"/>
      <c r="H9" s="512"/>
      <c r="I9" s="512"/>
      <c r="J9" s="512"/>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c r="BP9" s="453"/>
      <c r="BQ9" s="453"/>
      <c r="BR9" s="453"/>
      <c r="BS9" s="453"/>
      <c r="BT9" s="453"/>
      <c r="BU9" s="453"/>
      <c r="BV9" s="453"/>
      <c r="BW9" s="453"/>
    </row>
    <row r="10" spans="1:75" s="397" customFormat="1" ht="36.75" thickBot="1">
      <c r="A10" s="400" t="s">
        <v>3</v>
      </c>
      <c r="B10" s="426" t="s">
        <v>4</v>
      </c>
      <c r="C10" s="427"/>
      <c r="D10" s="400" t="s">
        <v>5</v>
      </c>
      <c r="E10" s="400" t="s">
        <v>9</v>
      </c>
      <c r="F10" s="401" t="s">
        <v>10</v>
      </c>
      <c r="G10" s="399" t="s">
        <v>738</v>
      </c>
      <c r="H10" s="478" t="s">
        <v>34</v>
      </c>
      <c r="I10" s="502" t="s">
        <v>745</v>
      </c>
      <c r="J10" s="503" t="s">
        <v>746</v>
      </c>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row>
    <row r="11" spans="1:75" s="442" customFormat="1" ht="30" customHeight="1" thickBot="1">
      <c r="A11" s="439">
        <v>1</v>
      </c>
      <c r="B11" s="433" t="s">
        <v>731</v>
      </c>
      <c r="C11" s="433"/>
      <c r="D11" s="433"/>
      <c r="E11" s="440"/>
      <c r="F11" s="441"/>
      <c r="G11" s="440"/>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c r="AG11" s="398"/>
      <c r="AH11" s="398"/>
      <c r="AI11" s="398"/>
      <c r="AJ11" s="398"/>
      <c r="AK11" s="398"/>
      <c r="AL11" s="398"/>
      <c r="AM11" s="398"/>
      <c r="AN11" s="398"/>
      <c r="AO11" s="398"/>
      <c r="AP11" s="398"/>
      <c r="AQ11" s="398"/>
      <c r="AR11" s="398"/>
      <c r="AS11" s="398"/>
      <c r="AT11" s="398"/>
      <c r="AU11" s="398"/>
      <c r="AV11" s="398"/>
      <c r="AW11" s="398"/>
      <c r="AX11" s="398"/>
      <c r="AY11" s="398"/>
      <c r="AZ11" s="398"/>
      <c r="BA11" s="398"/>
      <c r="BB11" s="398"/>
      <c r="BC11" s="398"/>
      <c r="BD11" s="398"/>
      <c r="BE11" s="398"/>
      <c r="BF11" s="398"/>
      <c r="BG11" s="398"/>
      <c r="BH11" s="398"/>
      <c r="BI11" s="398"/>
      <c r="BJ11" s="398"/>
      <c r="BK11" s="398"/>
      <c r="BL11" s="398"/>
      <c r="BM11" s="398"/>
      <c r="BN11" s="398"/>
      <c r="BO11" s="398"/>
      <c r="BP11" s="398"/>
      <c r="BQ11" s="398"/>
    </row>
    <row r="12" spans="1:75" s="438" customFormat="1" ht="285">
      <c r="A12" s="410">
        <f>+A11+0.1</f>
        <v>1.1000000000000001</v>
      </c>
      <c r="B12" s="424" t="s">
        <v>812</v>
      </c>
      <c r="C12" s="424"/>
      <c r="D12" s="412" t="s">
        <v>729</v>
      </c>
      <c r="E12" s="413">
        <v>3</v>
      </c>
      <c r="F12" s="414"/>
      <c r="G12" s="415">
        <f>+E12*F12</f>
        <v>0</v>
      </c>
      <c r="H12" s="435"/>
      <c r="I12" s="479" t="s">
        <v>747</v>
      </c>
      <c r="J12" s="479" t="s">
        <v>748</v>
      </c>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row>
    <row r="13" spans="1:75" s="438" customFormat="1" ht="390">
      <c r="A13" s="408">
        <v>1.2</v>
      </c>
      <c r="B13" s="406" t="s">
        <v>818</v>
      </c>
      <c r="C13" s="406"/>
      <c r="D13" s="403" t="s">
        <v>729</v>
      </c>
      <c r="E13" s="404">
        <v>2</v>
      </c>
      <c r="F13" s="405"/>
      <c r="G13" s="409">
        <f t="shared" ref="G13:G16" si="0">+E13*F13</f>
        <v>0</v>
      </c>
      <c r="H13" s="435"/>
      <c r="I13" s="479" t="s">
        <v>747</v>
      </c>
      <c r="J13" s="479" t="s">
        <v>748</v>
      </c>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row>
    <row r="14" spans="1:75" s="438" customFormat="1" ht="120.95" customHeight="1">
      <c r="A14" s="408">
        <v>1.3</v>
      </c>
      <c r="B14" s="406" t="s">
        <v>809</v>
      </c>
      <c r="C14" s="406"/>
      <c r="D14" s="407" t="s">
        <v>729</v>
      </c>
      <c r="E14" s="404">
        <v>4</v>
      </c>
      <c r="F14" s="405"/>
      <c r="G14" s="409">
        <f t="shared" si="0"/>
        <v>0</v>
      </c>
      <c r="H14" s="435"/>
      <c r="I14" s="479" t="s">
        <v>747</v>
      </c>
      <c r="J14" s="479" t="s">
        <v>748</v>
      </c>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row>
    <row r="15" spans="1:75" s="438" customFormat="1" ht="135">
      <c r="A15" s="408">
        <v>1.4</v>
      </c>
      <c r="B15" s="406" t="s">
        <v>725</v>
      </c>
      <c r="C15" s="406"/>
      <c r="D15" s="407" t="s">
        <v>729</v>
      </c>
      <c r="E15" s="404">
        <v>6</v>
      </c>
      <c r="F15" s="405"/>
      <c r="G15" s="409">
        <f t="shared" si="0"/>
        <v>0</v>
      </c>
      <c r="H15" s="435"/>
      <c r="I15" s="479" t="s">
        <v>749</v>
      </c>
      <c r="J15" s="479" t="s">
        <v>750</v>
      </c>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row>
    <row r="16" spans="1:75" s="438" customFormat="1" ht="147.75" customHeight="1" thickBot="1">
      <c r="A16" s="416">
        <v>1.5</v>
      </c>
      <c r="B16" s="422" t="s">
        <v>732</v>
      </c>
      <c r="C16" s="422"/>
      <c r="D16" s="418" t="s">
        <v>729</v>
      </c>
      <c r="E16" s="419">
        <v>1</v>
      </c>
      <c r="F16" s="420"/>
      <c r="G16" s="425">
        <f t="shared" si="0"/>
        <v>0</v>
      </c>
      <c r="H16" s="435"/>
      <c r="I16" s="479" t="s">
        <v>747</v>
      </c>
      <c r="J16" s="479" t="s">
        <v>748</v>
      </c>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row>
    <row r="17" spans="1:77" s="444" customFormat="1" ht="30" customHeight="1" thickBot="1">
      <c r="A17" s="398"/>
      <c r="B17" s="455"/>
      <c r="C17" s="455"/>
      <c r="D17" s="398"/>
      <c r="E17" s="432"/>
      <c r="F17" s="432"/>
      <c r="G17" s="456"/>
      <c r="H17" s="423">
        <f>SUM(G12:G16)</f>
        <v>0</v>
      </c>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443"/>
      <c r="AG17" s="443"/>
      <c r="AH17" s="443"/>
      <c r="AI17" s="443"/>
      <c r="AJ17" s="443"/>
      <c r="AK17" s="443"/>
      <c r="AL17" s="443"/>
      <c r="AM17" s="443"/>
      <c r="AN17" s="443"/>
      <c r="AO17" s="443"/>
      <c r="AP17" s="443"/>
      <c r="AQ17" s="443"/>
      <c r="AR17" s="443"/>
      <c r="AS17" s="443"/>
      <c r="AT17" s="443"/>
      <c r="AU17" s="443"/>
      <c r="AV17" s="443"/>
      <c r="AW17" s="443"/>
      <c r="AX17" s="443"/>
      <c r="AY17" s="443"/>
      <c r="AZ17" s="443"/>
      <c r="BA17" s="443"/>
      <c r="BB17" s="443"/>
      <c r="BC17" s="443"/>
      <c r="BD17" s="443"/>
      <c r="BE17" s="443"/>
      <c r="BF17" s="443"/>
      <c r="BG17" s="443"/>
      <c r="BH17" s="443"/>
      <c r="BI17" s="443"/>
      <c r="BJ17" s="443"/>
      <c r="BK17" s="443"/>
      <c r="BL17" s="443"/>
      <c r="BM17" s="443"/>
      <c r="BN17" s="443"/>
      <c r="BO17" s="443"/>
      <c r="BP17" s="443"/>
      <c r="BQ17" s="443"/>
    </row>
    <row r="18" spans="1:77" s="442" customFormat="1" ht="30" customHeight="1" thickBot="1">
      <c r="A18" s="439">
        <v>2</v>
      </c>
      <c r="B18" s="457" t="s">
        <v>723</v>
      </c>
      <c r="C18" s="455"/>
      <c r="D18" s="433"/>
      <c r="E18" s="433"/>
      <c r="F18" s="441"/>
      <c r="G18" s="440"/>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398"/>
      <c r="AS18" s="398"/>
      <c r="AT18" s="398"/>
      <c r="AU18" s="398"/>
      <c r="AV18" s="398"/>
      <c r="AW18" s="398"/>
      <c r="AX18" s="398"/>
      <c r="AY18" s="398"/>
      <c r="AZ18" s="398"/>
      <c r="BA18" s="398"/>
      <c r="BB18" s="398"/>
      <c r="BC18" s="398"/>
      <c r="BD18" s="398"/>
      <c r="BE18" s="398"/>
      <c r="BF18" s="398"/>
      <c r="BG18" s="398"/>
      <c r="BH18" s="398"/>
      <c r="BI18" s="398"/>
      <c r="BJ18" s="398"/>
      <c r="BK18" s="398"/>
      <c r="BL18" s="398"/>
      <c r="BM18" s="398"/>
      <c r="BN18" s="398"/>
      <c r="BO18" s="398"/>
      <c r="BP18" s="398"/>
      <c r="BQ18" s="398"/>
    </row>
    <row r="19" spans="1:77" s="438" customFormat="1" ht="285">
      <c r="A19" s="410">
        <f>+A18+0.1</f>
        <v>2.1</v>
      </c>
      <c r="B19" s="424" t="s">
        <v>813</v>
      </c>
      <c r="C19" s="424"/>
      <c r="D19" s="412" t="str">
        <f>+D12</f>
        <v xml:space="preserve">Unid. </v>
      </c>
      <c r="E19" s="413">
        <v>7</v>
      </c>
      <c r="F19" s="414"/>
      <c r="G19" s="415">
        <f>+F19*E19</f>
        <v>0</v>
      </c>
      <c r="H19" s="435"/>
      <c r="I19" s="479" t="s">
        <v>747</v>
      </c>
      <c r="J19" s="479" t="s">
        <v>748</v>
      </c>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row>
    <row r="20" spans="1:77" s="438" customFormat="1" ht="120.95" customHeight="1">
      <c r="A20" s="408">
        <v>2.2000000000000002</v>
      </c>
      <c r="B20" s="406" t="s">
        <v>809</v>
      </c>
      <c r="C20" s="406"/>
      <c r="D20" s="407" t="s">
        <v>729</v>
      </c>
      <c r="E20" s="404">
        <v>2</v>
      </c>
      <c r="F20" s="405"/>
      <c r="G20" s="409">
        <f t="shared" ref="G20:G21" si="1">+F20*E20</f>
        <v>0</v>
      </c>
      <c r="H20" s="435"/>
      <c r="I20" s="479" t="s">
        <v>747</v>
      </c>
      <c r="J20" s="479" t="s">
        <v>748</v>
      </c>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5"/>
      <c r="AL20" s="435"/>
      <c r="AM20" s="435"/>
      <c r="AN20" s="435"/>
      <c r="AO20" s="435"/>
      <c r="AP20" s="435"/>
      <c r="AQ20" s="435"/>
      <c r="AR20" s="435"/>
      <c r="AS20" s="435"/>
      <c r="AT20" s="435"/>
      <c r="AU20" s="435"/>
      <c r="AV20" s="435"/>
      <c r="AW20" s="435"/>
      <c r="AX20" s="435"/>
      <c r="AY20" s="435"/>
      <c r="AZ20" s="435"/>
      <c r="BA20" s="435"/>
      <c r="BB20" s="435"/>
      <c r="BC20" s="435"/>
      <c r="BD20" s="435"/>
      <c r="BE20" s="435"/>
      <c r="BF20" s="435"/>
      <c r="BG20" s="435"/>
      <c r="BH20" s="435"/>
      <c r="BI20" s="435"/>
      <c r="BJ20" s="435"/>
      <c r="BK20" s="435"/>
      <c r="BL20" s="435"/>
      <c r="BM20" s="435"/>
      <c r="BN20" s="435"/>
      <c r="BO20" s="435"/>
      <c r="BP20" s="435"/>
      <c r="BQ20" s="435"/>
    </row>
    <row r="21" spans="1:77" s="438" customFormat="1" ht="144" customHeight="1" thickBot="1">
      <c r="A21" s="416">
        <v>2.2999999999999998</v>
      </c>
      <c r="B21" s="422" t="s">
        <v>726</v>
      </c>
      <c r="C21" s="422"/>
      <c r="D21" s="418" t="s">
        <v>729</v>
      </c>
      <c r="E21" s="419">
        <v>8</v>
      </c>
      <c r="F21" s="420"/>
      <c r="G21" s="425">
        <f t="shared" si="1"/>
        <v>0</v>
      </c>
      <c r="H21" s="435"/>
      <c r="I21" s="479" t="s">
        <v>749</v>
      </c>
      <c r="J21" s="479" t="s">
        <v>750</v>
      </c>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row>
    <row r="22" spans="1:77" s="444" customFormat="1" ht="30" customHeight="1" thickBot="1">
      <c r="A22" s="398"/>
      <c r="B22" s="398"/>
      <c r="C22" s="398"/>
      <c r="D22" s="398"/>
      <c r="F22" s="432"/>
      <c r="G22" s="432"/>
      <c r="H22" s="423">
        <f>SUM(G19:G21)</f>
        <v>0</v>
      </c>
      <c r="I22" s="443"/>
      <c r="J22" s="443"/>
      <c r="K22" s="443"/>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c r="BE22" s="443"/>
      <c r="BF22" s="443"/>
      <c r="BG22" s="443"/>
      <c r="BH22" s="443"/>
      <c r="BI22" s="443"/>
      <c r="BJ22" s="443"/>
      <c r="BK22" s="443"/>
      <c r="BL22" s="443"/>
      <c r="BM22" s="443"/>
      <c r="BN22" s="443"/>
      <c r="BO22" s="443"/>
      <c r="BP22" s="443"/>
      <c r="BQ22" s="443"/>
    </row>
    <row r="23" spans="1:77" s="442" customFormat="1" ht="30" customHeight="1" thickBot="1">
      <c r="A23" s="439">
        <v>3</v>
      </c>
      <c r="B23" s="433" t="s">
        <v>724</v>
      </c>
      <c r="C23" s="433"/>
      <c r="D23" s="433"/>
      <c r="E23" s="433"/>
      <c r="F23" s="441"/>
      <c r="G23" s="440"/>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c r="AL23" s="398"/>
      <c r="AM23" s="398"/>
      <c r="AN23" s="398"/>
      <c r="AO23" s="398"/>
      <c r="AP23" s="398"/>
      <c r="AQ23" s="398"/>
      <c r="AR23" s="398"/>
      <c r="AS23" s="398"/>
      <c r="AT23" s="398"/>
      <c r="AU23" s="398"/>
      <c r="AV23" s="398"/>
      <c r="AW23" s="398"/>
      <c r="AX23" s="398"/>
      <c r="AY23" s="398"/>
      <c r="AZ23" s="398"/>
      <c r="BA23" s="398"/>
      <c r="BB23" s="398"/>
      <c r="BC23" s="398"/>
      <c r="BD23" s="398"/>
      <c r="BE23" s="398"/>
      <c r="BF23" s="398"/>
      <c r="BG23" s="398"/>
      <c r="BH23" s="398"/>
      <c r="BI23" s="398"/>
      <c r="BJ23" s="398"/>
      <c r="BK23" s="398"/>
      <c r="BL23" s="398"/>
      <c r="BM23" s="398"/>
      <c r="BN23" s="398"/>
      <c r="BO23" s="398"/>
      <c r="BP23" s="398"/>
      <c r="BQ23" s="398"/>
    </row>
    <row r="24" spans="1:77" s="438" customFormat="1" ht="285">
      <c r="A24" s="410">
        <f>+A23+0.1</f>
        <v>3.1</v>
      </c>
      <c r="B24" s="424" t="s">
        <v>812</v>
      </c>
      <c r="C24" s="411"/>
      <c r="D24" s="412" t="s">
        <v>729</v>
      </c>
      <c r="E24" s="413">
        <v>8</v>
      </c>
      <c r="F24" s="414"/>
      <c r="G24" s="415">
        <f>+F24*E24</f>
        <v>0</v>
      </c>
      <c r="H24" s="435"/>
      <c r="I24" s="479" t="s">
        <v>747</v>
      </c>
      <c r="J24" s="479" t="s">
        <v>748</v>
      </c>
      <c r="K24" s="435"/>
      <c r="L24" s="435"/>
      <c r="M24" s="435"/>
      <c r="N24" s="435"/>
      <c r="O24" s="435"/>
      <c r="P24" s="435"/>
      <c r="Q24" s="435"/>
      <c r="R24" s="435"/>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c r="BI24" s="435"/>
      <c r="BJ24" s="435"/>
      <c r="BK24" s="435"/>
      <c r="BL24" s="435"/>
      <c r="BM24" s="435"/>
      <c r="BN24" s="435"/>
      <c r="BO24" s="435"/>
      <c r="BP24" s="435"/>
      <c r="BQ24" s="435"/>
    </row>
    <row r="25" spans="1:77" s="438" customFormat="1" ht="375">
      <c r="A25" s="408">
        <f>+A24+0.1</f>
        <v>3.2</v>
      </c>
      <c r="B25" s="406" t="s">
        <v>819</v>
      </c>
      <c r="C25" s="402"/>
      <c r="D25" s="403" t="s">
        <v>729</v>
      </c>
      <c r="E25" s="404">
        <v>1</v>
      </c>
      <c r="F25" s="405"/>
      <c r="G25" s="409">
        <f>+F25*E25</f>
        <v>0</v>
      </c>
      <c r="H25" s="435"/>
      <c r="I25" s="479" t="s">
        <v>747</v>
      </c>
      <c r="J25" s="479" t="s">
        <v>748</v>
      </c>
      <c r="K25" s="435"/>
      <c r="L25" s="435"/>
      <c r="M25" s="435"/>
      <c r="N25" s="435"/>
      <c r="O25" s="435"/>
      <c r="P25" s="435"/>
      <c r="Q25" s="435"/>
      <c r="R25" s="435"/>
      <c r="S25" s="435"/>
      <c r="T25" s="435"/>
      <c r="U25" s="435"/>
      <c r="V25" s="435"/>
      <c r="W25" s="435"/>
      <c r="X25" s="435"/>
      <c r="Y25" s="435"/>
      <c r="Z25" s="435"/>
      <c r="AA25" s="435"/>
      <c r="AB25" s="435"/>
      <c r="AC25" s="435"/>
      <c r="AD25" s="435"/>
      <c r="AE25" s="435"/>
      <c r="AF25" s="435"/>
      <c r="AG25" s="435"/>
      <c r="AH25" s="435"/>
      <c r="AI25" s="435"/>
      <c r="AJ25" s="435"/>
      <c r="AK25" s="435"/>
      <c r="AL25" s="435"/>
      <c r="AM25" s="435"/>
      <c r="AN25" s="435"/>
      <c r="AO25" s="435"/>
      <c r="AP25" s="435"/>
      <c r="AQ25" s="435"/>
      <c r="AR25" s="435"/>
      <c r="AS25" s="435"/>
      <c r="AT25" s="435"/>
      <c r="AU25" s="435"/>
      <c r="AV25" s="435"/>
      <c r="AW25" s="435"/>
      <c r="AX25" s="435"/>
      <c r="AY25" s="435"/>
      <c r="AZ25" s="435"/>
      <c r="BA25" s="435"/>
      <c r="BB25" s="435"/>
      <c r="BC25" s="435"/>
      <c r="BD25" s="435"/>
      <c r="BE25" s="435"/>
      <c r="BF25" s="435"/>
      <c r="BG25" s="435"/>
      <c r="BH25" s="435"/>
      <c r="BI25" s="435"/>
      <c r="BJ25" s="435"/>
      <c r="BK25" s="435"/>
      <c r="BL25" s="435"/>
      <c r="BM25" s="435"/>
      <c r="BN25" s="435"/>
      <c r="BO25" s="435"/>
      <c r="BP25" s="435"/>
      <c r="BQ25" s="435"/>
    </row>
    <row r="26" spans="1:77" s="438" customFormat="1" ht="120.95" customHeight="1" thickBot="1">
      <c r="A26" s="416">
        <f>+A25+0.1</f>
        <v>3.3000000000000003</v>
      </c>
      <c r="B26" s="422" t="s">
        <v>726</v>
      </c>
      <c r="C26" s="417"/>
      <c r="D26" s="418" t="s">
        <v>729</v>
      </c>
      <c r="E26" s="419">
        <v>8</v>
      </c>
      <c r="F26" s="420"/>
      <c r="G26" s="425">
        <f t="shared" ref="G26" si="2">+F26*E26</f>
        <v>0</v>
      </c>
      <c r="H26" s="435"/>
      <c r="I26" s="479" t="s">
        <v>749</v>
      </c>
      <c r="J26" s="479" t="s">
        <v>750</v>
      </c>
      <c r="K26" s="435"/>
      <c r="L26" s="435"/>
      <c r="M26" s="435"/>
      <c r="N26" s="435"/>
      <c r="O26" s="435"/>
      <c r="P26" s="435"/>
      <c r="Q26" s="435"/>
      <c r="R26" s="435"/>
      <c r="S26" s="435"/>
      <c r="T26" s="435"/>
      <c r="U26" s="435"/>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c r="AT26" s="435"/>
      <c r="AU26" s="435"/>
      <c r="AV26" s="435"/>
      <c r="AW26" s="435"/>
      <c r="AX26" s="435"/>
      <c r="AY26" s="435"/>
      <c r="AZ26" s="435"/>
      <c r="BA26" s="435"/>
      <c r="BB26" s="435"/>
      <c r="BC26" s="435"/>
      <c r="BD26" s="435"/>
      <c r="BE26" s="435"/>
      <c r="BF26" s="435"/>
      <c r="BG26" s="435"/>
      <c r="BH26" s="435"/>
      <c r="BI26" s="435"/>
      <c r="BJ26" s="435"/>
      <c r="BK26" s="435"/>
      <c r="BL26" s="435"/>
      <c r="BM26" s="435"/>
      <c r="BN26" s="435"/>
      <c r="BO26" s="435"/>
      <c r="BP26" s="435"/>
      <c r="BQ26" s="435"/>
    </row>
    <row r="27" spans="1:77" s="444" customFormat="1" ht="30" customHeight="1" thickBot="1">
      <c r="A27" s="398"/>
      <c r="B27" s="398"/>
      <c r="C27" s="398"/>
      <c r="D27" s="398"/>
      <c r="F27" s="432"/>
      <c r="G27" s="432"/>
      <c r="H27" s="423">
        <f>SUM(G24:G26)</f>
        <v>0</v>
      </c>
      <c r="I27" s="443"/>
      <c r="J27" s="443"/>
      <c r="K27" s="443"/>
      <c r="L27" s="443"/>
      <c r="M27" s="443"/>
      <c r="N27" s="443"/>
      <c r="O27" s="443"/>
      <c r="P27" s="443"/>
      <c r="Q27" s="443"/>
      <c r="R27" s="443"/>
      <c r="S27" s="443"/>
      <c r="T27" s="443"/>
      <c r="U27" s="443"/>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B27" s="443"/>
      <c r="BC27" s="443"/>
      <c r="BD27" s="443"/>
      <c r="BE27" s="443"/>
      <c r="BF27" s="443"/>
      <c r="BG27" s="443"/>
      <c r="BH27" s="443"/>
      <c r="BI27" s="443"/>
      <c r="BJ27" s="443"/>
      <c r="BK27" s="443"/>
      <c r="BL27" s="443"/>
      <c r="BM27" s="443"/>
      <c r="BN27" s="443"/>
      <c r="BO27" s="443"/>
      <c r="BP27" s="443"/>
      <c r="BQ27" s="443"/>
    </row>
    <row r="28" spans="1:77" s="444" customFormat="1" ht="15.75" thickBot="1">
      <c r="A28" s="439">
        <v>4</v>
      </c>
      <c r="B28" s="433" t="s">
        <v>727</v>
      </c>
      <c r="C28" s="433"/>
      <c r="D28" s="433"/>
      <c r="E28" s="433"/>
      <c r="F28" s="441"/>
      <c r="G28" s="440"/>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443"/>
      <c r="AZ28" s="443"/>
      <c r="BA28" s="443"/>
      <c r="BB28" s="443"/>
      <c r="BC28" s="443"/>
      <c r="BD28" s="443"/>
      <c r="BE28" s="443"/>
      <c r="BF28" s="443"/>
      <c r="BG28" s="443"/>
      <c r="BH28" s="443"/>
      <c r="BI28" s="443"/>
      <c r="BJ28" s="443"/>
      <c r="BK28" s="443"/>
      <c r="BL28" s="443"/>
      <c r="BM28" s="443"/>
      <c r="BN28" s="443"/>
      <c r="BO28" s="443"/>
      <c r="BP28" s="443"/>
      <c r="BQ28" s="443"/>
      <c r="BR28" s="443"/>
      <c r="BS28" s="443"/>
      <c r="BT28" s="443"/>
      <c r="BU28" s="443"/>
      <c r="BV28" s="443"/>
      <c r="BW28" s="443"/>
      <c r="BX28" s="443"/>
      <c r="BY28" s="443"/>
    </row>
    <row r="29" spans="1:77" s="444" customFormat="1" ht="285">
      <c r="A29" s="410">
        <f>+A28+0.1</f>
        <v>4.0999999999999996</v>
      </c>
      <c r="B29" s="424" t="s">
        <v>812</v>
      </c>
      <c r="C29" s="411"/>
      <c r="D29" s="412" t="s">
        <v>729</v>
      </c>
      <c r="E29" s="413">
        <v>2</v>
      </c>
      <c r="F29" s="414"/>
      <c r="G29" s="415">
        <f>+F29*E29</f>
        <v>0</v>
      </c>
      <c r="H29" s="443"/>
      <c r="I29" s="479" t="s">
        <v>747</v>
      </c>
      <c r="J29" s="479" t="s">
        <v>748</v>
      </c>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c r="AW29" s="443"/>
      <c r="AX29" s="443"/>
      <c r="AY29" s="443"/>
      <c r="AZ29" s="443"/>
      <c r="BA29" s="443"/>
      <c r="BB29" s="443"/>
      <c r="BC29" s="443"/>
      <c r="BD29" s="443"/>
      <c r="BE29" s="443"/>
      <c r="BF29" s="443"/>
      <c r="BG29" s="443"/>
      <c r="BH29" s="443"/>
      <c r="BI29" s="443"/>
      <c r="BJ29" s="443"/>
      <c r="BK29" s="443"/>
      <c r="BL29" s="443"/>
      <c r="BM29" s="443"/>
      <c r="BN29" s="443"/>
      <c r="BO29" s="443"/>
      <c r="BP29" s="443"/>
      <c r="BQ29" s="443"/>
      <c r="BR29" s="443"/>
      <c r="BS29" s="443"/>
      <c r="BT29" s="443"/>
      <c r="BU29" s="443"/>
      <c r="BV29" s="443"/>
      <c r="BW29" s="443"/>
      <c r="BX29" s="443"/>
      <c r="BY29" s="443"/>
    </row>
    <row r="30" spans="1:77" s="444" customFormat="1" ht="390">
      <c r="A30" s="408">
        <f>+A29+0.1</f>
        <v>4.1999999999999993</v>
      </c>
      <c r="B30" s="406" t="s">
        <v>818</v>
      </c>
      <c r="C30" s="402"/>
      <c r="D30" s="403" t="s">
        <v>729</v>
      </c>
      <c r="E30" s="404">
        <v>1</v>
      </c>
      <c r="F30" s="405"/>
      <c r="G30" s="409">
        <f>+E30*F30</f>
        <v>0</v>
      </c>
      <c r="H30" s="443"/>
      <c r="I30" s="479" t="s">
        <v>747</v>
      </c>
      <c r="J30" s="479" t="s">
        <v>748</v>
      </c>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443"/>
      <c r="AY30" s="443"/>
      <c r="AZ30" s="443"/>
      <c r="BA30" s="443"/>
      <c r="BB30" s="443"/>
      <c r="BC30" s="443"/>
      <c r="BD30" s="443"/>
      <c r="BE30" s="443"/>
      <c r="BF30" s="443"/>
      <c r="BG30" s="443"/>
      <c r="BH30" s="443"/>
      <c r="BI30" s="443"/>
      <c r="BJ30" s="443"/>
      <c r="BK30" s="443"/>
      <c r="BL30" s="443"/>
      <c r="BM30" s="443"/>
      <c r="BN30" s="443"/>
      <c r="BO30" s="443"/>
      <c r="BP30" s="443"/>
      <c r="BQ30" s="443"/>
      <c r="BR30" s="443"/>
      <c r="BS30" s="443"/>
      <c r="BT30" s="443"/>
      <c r="BU30" s="443"/>
      <c r="BV30" s="443"/>
      <c r="BW30" s="443"/>
      <c r="BX30" s="443"/>
      <c r="BY30" s="443"/>
    </row>
    <row r="31" spans="1:77" s="444" customFormat="1" ht="165" customHeight="1">
      <c r="A31" s="408">
        <f t="shared" ref="A31" si="3">+A30+0.1</f>
        <v>4.2999999999999989</v>
      </c>
      <c r="B31" s="406" t="s">
        <v>809</v>
      </c>
      <c r="C31" s="402"/>
      <c r="D31" s="403" t="s">
        <v>729</v>
      </c>
      <c r="E31" s="404">
        <v>5</v>
      </c>
      <c r="F31" s="405"/>
      <c r="G31" s="409">
        <f t="shared" ref="G31:G33" si="4">+E31*F31</f>
        <v>0</v>
      </c>
      <c r="H31" s="443"/>
      <c r="I31" s="479" t="s">
        <v>747</v>
      </c>
      <c r="J31" s="479" t="s">
        <v>748</v>
      </c>
      <c r="K31" s="443"/>
      <c r="L31" s="443"/>
      <c r="M31" s="443"/>
      <c r="N31" s="443"/>
      <c r="O31" s="44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443"/>
      <c r="AZ31" s="443"/>
      <c r="BA31" s="443"/>
      <c r="BB31" s="443"/>
      <c r="BC31" s="443"/>
      <c r="BD31" s="443"/>
      <c r="BE31" s="443"/>
      <c r="BF31" s="443"/>
      <c r="BG31" s="443"/>
      <c r="BH31" s="443"/>
      <c r="BI31" s="443"/>
      <c r="BJ31" s="443"/>
      <c r="BK31" s="443"/>
      <c r="BL31" s="443"/>
      <c r="BM31" s="443"/>
      <c r="BN31" s="443"/>
      <c r="BO31" s="443"/>
      <c r="BP31" s="443"/>
      <c r="BQ31" s="443"/>
      <c r="BR31" s="443"/>
      <c r="BS31" s="443"/>
      <c r="BT31" s="443"/>
      <c r="BU31" s="443"/>
      <c r="BV31" s="443"/>
      <c r="BW31" s="443"/>
      <c r="BX31" s="443"/>
      <c r="BY31" s="443"/>
    </row>
    <row r="32" spans="1:77" s="444" customFormat="1" ht="165" customHeight="1">
      <c r="A32" s="408" t="s">
        <v>753</v>
      </c>
      <c r="B32" s="434" t="s">
        <v>734</v>
      </c>
      <c r="C32" s="402"/>
      <c r="D32" s="403" t="s">
        <v>729</v>
      </c>
      <c r="E32" s="404">
        <v>6</v>
      </c>
      <c r="F32" s="405"/>
      <c r="G32" s="409">
        <f t="shared" si="4"/>
        <v>0</v>
      </c>
      <c r="H32" s="443"/>
      <c r="I32" s="479" t="s">
        <v>747</v>
      </c>
      <c r="J32" s="479" t="s">
        <v>748</v>
      </c>
      <c r="K32" s="443"/>
      <c r="L32" s="443"/>
      <c r="M32" s="443"/>
      <c r="N32" s="443"/>
      <c r="O32" s="443"/>
      <c r="P32" s="443"/>
      <c r="Q32" s="443"/>
      <c r="R32" s="443"/>
      <c r="S32" s="443"/>
      <c r="T32" s="443"/>
      <c r="U32" s="443"/>
      <c r="V32" s="443"/>
      <c r="W32" s="443"/>
      <c r="X32" s="443"/>
      <c r="Y32" s="443"/>
      <c r="Z32" s="443"/>
      <c r="AA32" s="443"/>
      <c r="AB32" s="443"/>
      <c r="AC32" s="443"/>
      <c r="AD32" s="443"/>
      <c r="AE32" s="443"/>
      <c r="AF32" s="443"/>
      <c r="AG32" s="443"/>
      <c r="AH32" s="443"/>
      <c r="AI32" s="443"/>
      <c r="AJ32" s="443"/>
      <c r="AK32" s="443"/>
      <c r="AL32" s="443"/>
      <c r="AM32" s="443"/>
      <c r="AN32" s="443"/>
      <c r="AO32" s="443"/>
      <c r="AP32" s="443"/>
      <c r="AQ32" s="443"/>
      <c r="AR32" s="443"/>
      <c r="AS32" s="443"/>
      <c r="AT32" s="443"/>
      <c r="AU32" s="443"/>
      <c r="AV32" s="443"/>
      <c r="AW32" s="443"/>
      <c r="AX32" s="443"/>
      <c r="AY32" s="443"/>
      <c r="AZ32" s="443"/>
      <c r="BA32" s="443"/>
      <c r="BB32" s="443"/>
      <c r="BC32" s="443"/>
      <c r="BD32" s="443"/>
      <c r="BE32" s="443"/>
      <c r="BF32" s="443"/>
      <c r="BG32" s="443"/>
      <c r="BH32" s="443"/>
      <c r="BI32" s="443"/>
      <c r="BJ32" s="443"/>
      <c r="BK32" s="443"/>
      <c r="BL32" s="443"/>
      <c r="BM32" s="443"/>
      <c r="BN32" s="443"/>
      <c r="BO32" s="443"/>
      <c r="BP32" s="443"/>
      <c r="BQ32" s="443"/>
      <c r="BR32" s="443"/>
      <c r="BS32" s="443"/>
      <c r="BT32" s="443"/>
      <c r="BU32" s="443"/>
      <c r="BV32" s="443"/>
      <c r="BW32" s="443"/>
      <c r="BX32" s="443"/>
      <c r="BY32" s="443"/>
    </row>
    <row r="33" spans="1:77" s="444" customFormat="1" ht="170.25" customHeight="1">
      <c r="A33" s="408" t="s">
        <v>754</v>
      </c>
      <c r="B33" s="434" t="s">
        <v>726</v>
      </c>
      <c r="C33" s="402"/>
      <c r="D33" s="403" t="s">
        <v>729</v>
      </c>
      <c r="E33" s="404">
        <v>22</v>
      </c>
      <c r="F33" s="405"/>
      <c r="G33" s="409">
        <f t="shared" si="4"/>
        <v>0</v>
      </c>
      <c r="H33" s="443"/>
      <c r="I33" s="479" t="s">
        <v>749</v>
      </c>
      <c r="J33" s="479" t="s">
        <v>750</v>
      </c>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443"/>
      <c r="AK33" s="443"/>
      <c r="AL33" s="443"/>
      <c r="AM33" s="443"/>
      <c r="AN33" s="443"/>
      <c r="AO33" s="443"/>
      <c r="AP33" s="443"/>
      <c r="AQ33" s="443"/>
      <c r="AR33" s="443"/>
      <c r="AS33" s="443"/>
      <c r="AT33" s="443"/>
      <c r="AU33" s="443"/>
      <c r="AV33" s="443"/>
      <c r="AW33" s="443"/>
      <c r="AX33" s="443"/>
      <c r="AY33" s="443"/>
      <c r="AZ33" s="443"/>
      <c r="BA33" s="443"/>
      <c r="BB33" s="443"/>
      <c r="BC33" s="443"/>
      <c r="BD33" s="443"/>
      <c r="BE33" s="443"/>
      <c r="BF33" s="443"/>
      <c r="BG33" s="443"/>
      <c r="BH33" s="443"/>
      <c r="BI33" s="443"/>
      <c r="BJ33" s="443"/>
      <c r="BK33" s="443"/>
      <c r="BL33" s="443"/>
      <c r="BM33" s="443"/>
      <c r="BN33" s="443"/>
      <c r="BO33" s="443"/>
      <c r="BP33" s="443"/>
      <c r="BQ33" s="443"/>
      <c r="BR33" s="443"/>
      <c r="BS33" s="443"/>
      <c r="BT33" s="443"/>
      <c r="BU33" s="443"/>
      <c r="BV33" s="443"/>
      <c r="BW33" s="443"/>
      <c r="BX33" s="443"/>
      <c r="BY33" s="443"/>
    </row>
    <row r="34" spans="1:77" s="444" customFormat="1" ht="135.75" customHeight="1">
      <c r="A34" s="408" t="s">
        <v>755</v>
      </c>
      <c r="B34" s="434" t="s">
        <v>735</v>
      </c>
      <c r="C34" s="445"/>
      <c r="D34" s="403" t="s">
        <v>729</v>
      </c>
      <c r="E34" s="404">
        <v>2</v>
      </c>
      <c r="F34" s="405"/>
      <c r="G34" s="409">
        <f>+E34*F34</f>
        <v>0</v>
      </c>
      <c r="I34" s="479" t="s">
        <v>747</v>
      </c>
      <c r="J34" s="479" t="s">
        <v>748</v>
      </c>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443"/>
      <c r="AM34" s="443"/>
      <c r="AN34" s="443"/>
      <c r="AO34" s="443"/>
      <c r="AP34" s="443"/>
      <c r="AQ34" s="443"/>
      <c r="AR34" s="443"/>
      <c r="AS34" s="443"/>
      <c r="AT34" s="443"/>
      <c r="AU34" s="443"/>
      <c r="AV34" s="443"/>
      <c r="AW34" s="443"/>
      <c r="AX34" s="443"/>
      <c r="AY34" s="443"/>
      <c r="AZ34" s="443"/>
      <c r="BA34" s="443"/>
      <c r="BB34" s="443"/>
      <c r="BC34" s="443"/>
      <c r="BD34" s="443"/>
      <c r="BE34" s="443"/>
      <c r="BF34" s="443"/>
      <c r="BG34" s="443"/>
      <c r="BH34" s="443"/>
      <c r="BI34" s="443"/>
      <c r="BJ34" s="443"/>
      <c r="BK34" s="443"/>
      <c r="BL34" s="443"/>
      <c r="BM34" s="443"/>
      <c r="BN34" s="443"/>
      <c r="BO34" s="443"/>
      <c r="BP34" s="443"/>
      <c r="BQ34" s="443"/>
      <c r="BR34" s="443"/>
      <c r="BS34" s="443"/>
      <c r="BT34" s="443"/>
      <c r="BU34" s="443"/>
      <c r="BV34" s="443"/>
      <c r="BW34" s="443"/>
      <c r="BX34" s="443"/>
      <c r="BY34" s="443"/>
    </row>
    <row r="35" spans="1:77" s="444" customFormat="1" ht="129" customHeight="1">
      <c r="A35" s="408" t="s">
        <v>376</v>
      </c>
      <c r="B35" s="434" t="s">
        <v>743</v>
      </c>
      <c r="C35" s="445"/>
      <c r="D35" s="403" t="s">
        <v>729</v>
      </c>
      <c r="E35" s="404">
        <v>4</v>
      </c>
      <c r="F35" s="405"/>
      <c r="G35" s="409">
        <f>+E35*F35</f>
        <v>0</v>
      </c>
      <c r="I35" s="479" t="s">
        <v>747</v>
      </c>
      <c r="J35" s="479" t="s">
        <v>748</v>
      </c>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43"/>
      <c r="BT35" s="443"/>
      <c r="BU35" s="443"/>
      <c r="BV35" s="443"/>
      <c r="BW35" s="443"/>
      <c r="BX35" s="443"/>
      <c r="BY35" s="443"/>
    </row>
    <row r="36" spans="1:77" s="444" customFormat="1" ht="122.25" customHeight="1">
      <c r="A36" s="408" t="s">
        <v>756</v>
      </c>
      <c r="B36" s="434" t="s">
        <v>736</v>
      </c>
      <c r="C36" s="445"/>
      <c r="D36" s="403" t="s">
        <v>729</v>
      </c>
      <c r="E36" s="404">
        <v>3</v>
      </c>
      <c r="F36" s="405"/>
      <c r="G36" s="409">
        <f>+E36*F36</f>
        <v>0</v>
      </c>
      <c r="I36" s="479" t="s">
        <v>747</v>
      </c>
      <c r="J36" s="479" t="s">
        <v>748</v>
      </c>
      <c r="K36" s="443"/>
      <c r="L36" s="443"/>
      <c r="M36" s="443"/>
      <c r="N36" s="443"/>
      <c r="O36" s="443"/>
      <c r="P36" s="443"/>
      <c r="Q36" s="443"/>
      <c r="R36" s="443"/>
      <c r="S36" s="443"/>
      <c r="T36" s="443"/>
      <c r="U36" s="443"/>
      <c r="V36" s="443"/>
      <c r="W36" s="443"/>
      <c r="X36" s="443"/>
      <c r="Y36" s="443"/>
      <c r="Z36" s="443"/>
      <c r="AA36" s="443"/>
      <c r="AB36" s="443"/>
      <c r="AC36" s="443"/>
      <c r="AD36" s="443"/>
      <c r="AE36" s="443"/>
      <c r="AF36" s="443"/>
      <c r="AG36" s="443"/>
      <c r="AH36" s="443"/>
      <c r="AI36" s="443"/>
      <c r="AJ36" s="443"/>
      <c r="AK36" s="443"/>
      <c r="AL36" s="443"/>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3"/>
      <c r="BJ36" s="443"/>
      <c r="BK36" s="443"/>
      <c r="BL36" s="443"/>
      <c r="BM36" s="443"/>
      <c r="BN36" s="443"/>
      <c r="BO36" s="443"/>
      <c r="BP36" s="443"/>
      <c r="BQ36" s="443"/>
      <c r="BR36" s="443"/>
      <c r="BS36" s="443"/>
      <c r="BT36" s="443"/>
      <c r="BU36" s="443"/>
      <c r="BV36" s="443"/>
      <c r="BW36" s="443"/>
      <c r="BX36" s="443"/>
      <c r="BY36" s="443"/>
    </row>
    <row r="37" spans="1:77" s="444" customFormat="1" ht="122.25" customHeight="1">
      <c r="A37" s="408" t="s">
        <v>757</v>
      </c>
      <c r="B37" s="434" t="s">
        <v>744</v>
      </c>
      <c r="C37" s="445"/>
      <c r="D37" s="403" t="s">
        <v>729</v>
      </c>
      <c r="E37" s="404">
        <v>4</v>
      </c>
      <c r="F37" s="405"/>
      <c r="G37" s="409">
        <f>+E37*F37</f>
        <v>0</v>
      </c>
      <c r="H37" s="446"/>
      <c r="I37" s="479" t="s">
        <v>747</v>
      </c>
      <c r="J37" s="479" t="s">
        <v>748</v>
      </c>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3"/>
      <c r="BJ37" s="443"/>
      <c r="BK37" s="443"/>
      <c r="BL37" s="443"/>
      <c r="BM37" s="443"/>
      <c r="BN37" s="443"/>
      <c r="BO37" s="443"/>
      <c r="BP37" s="443"/>
      <c r="BQ37" s="443"/>
      <c r="BR37" s="443"/>
      <c r="BS37" s="443"/>
      <c r="BT37" s="443"/>
      <c r="BU37" s="443"/>
      <c r="BV37" s="443"/>
      <c r="BW37" s="443"/>
      <c r="BX37" s="443"/>
      <c r="BY37" s="443"/>
    </row>
    <row r="38" spans="1:77" s="444" customFormat="1" ht="147.75" customHeight="1" thickBot="1">
      <c r="A38" s="493" t="s">
        <v>758</v>
      </c>
      <c r="B38" s="422" t="s">
        <v>814</v>
      </c>
      <c r="C38" s="459"/>
      <c r="D38" s="421" t="s">
        <v>729</v>
      </c>
      <c r="E38" s="419">
        <v>15</v>
      </c>
      <c r="F38" s="420"/>
      <c r="G38" s="425">
        <f>+E38*F38</f>
        <v>0</v>
      </c>
      <c r="I38" s="479" t="s">
        <v>751</v>
      </c>
      <c r="J38" s="479" t="s">
        <v>752</v>
      </c>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c r="BP38" s="443"/>
      <c r="BQ38" s="443"/>
      <c r="BR38" s="443"/>
      <c r="BS38" s="443"/>
      <c r="BT38" s="443"/>
      <c r="BU38" s="443"/>
      <c r="BV38" s="443"/>
      <c r="BW38" s="443"/>
      <c r="BX38" s="443"/>
      <c r="BY38" s="443"/>
    </row>
    <row r="39" spans="1:77" s="444" customFormat="1" ht="30" customHeight="1" thickBot="1">
      <c r="A39" s="398"/>
      <c r="B39" s="398"/>
      <c r="C39" s="398"/>
      <c r="D39" s="398"/>
      <c r="F39" s="432"/>
      <c r="G39" s="432"/>
      <c r="H39" s="423">
        <f>SUM(G29:G38)</f>
        <v>0</v>
      </c>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3"/>
      <c r="AN39" s="443"/>
      <c r="AO39" s="443"/>
      <c r="AP39" s="443"/>
      <c r="AQ39" s="443"/>
      <c r="AR39" s="443"/>
      <c r="AS39" s="443"/>
      <c r="AT39" s="443"/>
      <c r="AU39" s="443"/>
      <c r="AV39" s="443"/>
      <c r="AW39" s="443"/>
      <c r="AX39" s="443"/>
      <c r="AY39" s="443"/>
      <c r="AZ39" s="443"/>
      <c r="BA39" s="443"/>
      <c r="BB39" s="443"/>
      <c r="BC39" s="443"/>
      <c r="BD39" s="443"/>
      <c r="BE39" s="443"/>
      <c r="BF39" s="443"/>
      <c r="BG39" s="443"/>
      <c r="BH39" s="443"/>
      <c r="BI39" s="443"/>
      <c r="BJ39" s="443"/>
      <c r="BK39" s="443"/>
      <c r="BL39" s="443"/>
      <c r="BM39" s="443"/>
      <c r="BN39" s="443"/>
      <c r="BO39" s="443"/>
      <c r="BP39" s="443"/>
      <c r="BQ39" s="443"/>
    </row>
    <row r="40" spans="1:77" s="444" customFormat="1" ht="15.75" thickBot="1">
      <c r="A40" s="439">
        <v>5</v>
      </c>
      <c r="B40" s="433" t="s">
        <v>730</v>
      </c>
      <c r="C40" s="433"/>
      <c r="D40" s="433"/>
      <c r="E40" s="433"/>
      <c r="F40" s="441"/>
      <c r="G40" s="440"/>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row>
    <row r="41" spans="1:77" s="444" customFormat="1" ht="285">
      <c r="A41" s="410" t="s">
        <v>759</v>
      </c>
      <c r="B41" s="424" t="s">
        <v>812</v>
      </c>
      <c r="C41" s="411"/>
      <c r="D41" s="412" t="s">
        <v>729</v>
      </c>
      <c r="E41" s="413">
        <v>7</v>
      </c>
      <c r="F41" s="414"/>
      <c r="G41" s="415">
        <f>+F41*E41</f>
        <v>0</v>
      </c>
      <c r="H41" s="443"/>
      <c r="I41" s="479" t="s">
        <v>747</v>
      </c>
      <c r="J41" s="479" t="s">
        <v>748</v>
      </c>
      <c r="K41" s="443"/>
      <c r="L41" s="443"/>
      <c r="M41" s="443"/>
      <c r="N41" s="443"/>
      <c r="O41" s="443"/>
      <c r="P41" s="443"/>
      <c r="Q41" s="443"/>
      <c r="R41" s="443"/>
      <c r="S41" s="443"/>
      <c r="T41" s="443"/>
      <c r="U41" s="443"/>
      <c r="V41" s="443"/>
      <c r="W41" s="443"/>
      <c r="X41" s="443"/>
      <c r="Y41" s="443"/>
      <c r="Z41" s="443"/>
      <c r="AA41" s="443"/>
      <c r="AB41" s="443"/>
      <c r="AC41" s="443"/>
      <c r="AD41" s="443"/>
      <c r="AE41" s="443"/>
      <c r="AF41" s="443"/>
      <c r="AG41" s="44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row>
    <row r="42" spans="1:77" s="444" customFormat="1" ht="390">
      <c r="A42" s="408" t="s">
        <v>760</v>
      </c>
      <c r="B42" s="406" t="s">
        <v>818</v>
      </c>
      <c r="C42" s="402"/>
      <c r="D42" s="403" t="s">
        <v>729</v>
      </c>
      <c r="E42" s="404">
        <v>1</v>
      </c>
      <c r="F42" s="405"/>
      <c r="G42" s="409">
        <f>+E42*F42</f>
        <v>0</v>
      </c>
      <c r="H42" s="443"/>
      <c r="I42" s="479" t="s">
        <v>747</v>
      </c>
      <c r="J42" s="479" t="s">
        <v>748</v>
      </c>
      <c r="K42" s="443"/>
      <c r="L42" s="443"/>
      <c r="M42" s="443"/>
      <c r="N42" s="443"/>
      <c r="O42" s="443"/>
      <c r="P42" s="443"/>
      <c r="Q42" s="443"/>
      <c r="R42" s="443"/>
      <c r="S42" s="443"/>
      <c r="T42" s="443"/>
      <c r="U42" s="443"/>
      <c r="V42" s="443"/>
      <c r="W42" s="443"/>
      <c r="X42" s="443"/>
      <c r="Y42" s="443"/>
      <c r="Z42" s="443"/>
      <c r="AA42" s="443"/>
      <c r="AB42" s="443"/>
      <c r="AC42" s="443"/>
      <c r="AD42" s="443"/>
      <c r="AE42" s="443"/>
      <c r="AF42" s="443"/>
      <c r="AG42" s="44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row>
    <row r="43" spans="1:77" s="438" customFormat="1" ht="120.95" customHeight="1">
      <c r="A43" s="408" t="s">
        <v>761</v>
      </c>
      <c r="B43" s="406" t="s">
        <v>809</v>
      </c>
      <c r="C43" s="402"/>
      <c r="D43" s="407" t="s">
        <v>729</v>
      </c>
      <c r="E43" s="404">
        <v>1</v>
      </c>
      <c r="F43" s="405"/>
      <c r="G43" s="409">
        <f>+E43*F43</f>
        <v>0</v>
      </c>
      <c r="H43" s="435"/>
      <c r="I43" s="479" t="s">
        <v>747</v>
      </c>
      <c r="J43" s="479" t="s">
        <v>748</v>
      </c>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435"/>
      <c r="AW43" s="435"/>
      <c r="AX43" s="435"/>
      <c r="AY43" s="435"/>
      <c r="AZ43" s="435"/>
      <c r="BA43" s="435"/>
      <c r="BB43" s="435"/>
      <c r="BC43" s="435"/>
      <c r="BD43" s="435"/>
      <c r="BE43" s="435"/>
      <c r="BF43" s="435"/>
      <c r="BG43" s="435"/>
      <c r="BH43" s="435"/>
      <c r="BI43" s="435"/>
      <c r="BJ43" s="435"/>
      <c r="BK43" s="435"/>
      <c r="BL43" s="435"/>
      <c r="BM43" s="435"/>
      <c r="BN43" s="435"/>
      <c r="BO43" s="435"/>
      <c r="BP43" s="435"/>
      <c r="BQ43" s="435"/>
    </row>
    <row r="44" spans="1:77" s="444" customFormat="1" ht="170.25" customHeight="1" thickBot="1">
      <c r="A44" s="416" t="s">
        <v>762</v>
      </c>
      <c r="B44" s="437" t="s">
        <v>726</v>
      </c>
      <c r="C44" s="417"/>
      <c r="D44" s="421" t="s">
        <v>729</v>
      </c>
      <c r="E44" s="419">
        <v>6</v>
      </c>
      <c r="F44" s="420"/>
      <c r="G44" s="425">
        <f t="shared" ref="G44" si="5">+E44*F44</f>
        <v>0</v>
      </c>
      <c r="H44" s="443"/>
      <c r="I44" s="479" t="s">
        <v>749</v>
      </c>
      <c r="J44" s="479" t="s">
        <v>750</v>
      </c>
      <c r="K44" s="443"/>
      <c r="L44" s="443"/>
      <c r="M44" s="443"/>
      <c r="N44" s="443"/>
      <c r="O44" s="443"/>
      <c r="P44" s="443"/>
      <c r="Q44" s="443"/>
      <c r="R44" s="443"/>
      <c r="S44" s="443"/>
      <c r="T44" s="443"/>
      <c r="U44" s="443"/>
      <c r="V44" s="443"/>
      <c r="W44" s="443"/>
      <c r="X44" s="443"/>
      <c r="Y44" s="443"/>
      <c r="Z44" s="443"/>
      <c r="AA44" s="443"/>
      <c r="AB44" s="443"/>
      <c r="AC44" s="443"/>
      <c r="AD44" s="443"/>
      <c r="AE44" s="443"/>
      <c r="AF44" s="443"/>
      <c r="AG44" s="44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row>
    <row r="45" spans="1:77" s="444" customFormat="1" ht="18" customHeight="1" thickBot="1">
      <c r="A45" s="428"/>
      <c r="B45" s="436"/>
      <c r="C45" s="429"/>
      <c r="D45" s="430"/>
      <c r="E45" s="443"/>
      <c r="F45" s="432"/>
      <c r="G45" s="432"/>
      <c r="H45" s="423">
        <f>SUM(G41:G44)</f>
        <v>0</v>
      </c>
      <c r="I45" s="398"/>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row>
    <row r="46" spans="1:77" s="444" customFormat="1" ht="15.75" thickBot="1">
      <c r="A46" s="439">
        <v>6</v>
      </c>
      <c r="B46" s="433" t="s">
        <v>733</v>
      </c>
      <c r="C46" s="433"/>
      <c r="D46" s="433"/>
      <c r="E46" s="433"/>
      <c r="F46" s="441"/>
      <c r="G46" s="440"/>
      <c r="H46" s="443"/>
      <c r="I46" s="398"/>
      <c r="J46" s="443"/>
      <c r="K46" s="443"/>
      <c r="L46" s="443"/>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row>
    <row r="47" spans="1:77" s="444" customFormat="1" ht="170.25" customHeight="1">
      <c r="A47" s="410" t="s">
        <v>763</v>
      </c>
      <c r="B47" s="458" t="s">
        <v>734</v>
      </c>
      <c r="C47" s="411"/>
      <c r="D47" s="412" t="s">
        <v>729</v>
      </c>
      <c r="E47" s="413">
        <v>12</v>
      </c>
      <c r="F47" s="414"/>
      <c r="G47" s="415">
        <f t="shared" ref="G47" si="6">+E47*F47</f>
        <v>0</v>
      </c>
      <c r="I47" s="479" t="s">
        <v>747</v>
      </c>
      <c r="J47" s="479" t="s">
        <v>748</v>
      </c>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row>
    <row r="48" spans="1:77" s="444" customFormat="1" ht="170.25" customHeight="1">
      <c r="A48" s="408" t="s">
        <v>764</v>
      </c>
      <c r="B48" s="434" t="s">
        <v>726</v>
      </c>
      <c r="C48" s="402"/>
      <c r="D48" s="403" t="s">
        <v>475</v>
      </c>
      <c r="E48" s="404">
        <v>20</v>
      </c>
      <c r="F48" s="405"/>
      <c r="G48" s="409">
        <f t="shared" ref="G48:G49" si="7">+E48*F48</f>
        <v>0</v>
      </c>
      <c r="H48" s="443"/>
      <c r="I48" s="479" t="s">
        <v>749</v>
      </c>
      <c r="J48" s="479" t="s">
        <v>750</v>
      </c>
      <c r="K48" s="443"/>
      <c r="L48" s="443"/>
      <c r="M48" s="443"/>
      <c r="N48" s="443"/>
      <c r="O48" s="443"/>
      <c r="P48" s="443"/>
      <c r="Q48" s="443"/>
      <c r="R48" s="443"/>
      <c r="S48" s="443"/>
      <c r="T48" s="443"/>
      <c r="U48" s="443"/>
      <c r="V48" s="443"/>
      <c r="W48" s="443"/>
      <c r="X48" s="443"/>
      <c r="Y48" s="443"/>
      <c r="Z48" s="443"/>
      <c r="AA48" s="443"/>
      <c r="AB48" s="443"/>
      <c r="AC48" s="443"/>
      <c r="AD48" s="443"/>
      <c r="AE48" s="443"/>
      <c r="AF48" s="443"/>
      <c r="AG48" s="44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row>
    <row r="49" spans="1:77" s="444" customFormat="1" ht="170.25" customHeight="1" thickBot="1">
      <c r="A49" s="431" t="s">
        <v>765</v>
      </c>
      <c r="B49" s="437" t="s">
        <v>737</v>
      </c>
      <c r="C49" s="417"/>
      <c r="D49" s="418" t="s">
        <v>729</v>
      </c>
      <c r="E49" s="419">
        <v>2</v>
      </c>
      <c r="F49" s="420"/>
      <c r="G49" s="425">
        <f t="shared" si="7"/>
        <v>0</v>
      </c>
      <c r="I49" s="479" t="s">
        <v>747</v>
      </c>
      <c r="J49" s="479" t="s">
        <v>748</v>
      </c>
      <c r="K49" s="443"/>
      <c r="L49" s="443"/>
      <c r="M49" s="443"/>
      <c r="N49" s="443"/>
      <c r="O49" s="443"/>
      <c r="P49" s="443"/>
      <c r="Q49" s="443"/>
      <c r="R49" s="443"/>
      <c r="S49" s="443"/>
      <c r="T49" s="443"/>
      <c r="U49" s="443"/>
      <c r="V49" s="443"/>
      <c r="W49" s="443"/>
      <c r="X49" s="443"/>
      <c r="Y49" s="443"/>
      <c r="Z49" s="443"/>
      <c r="AA49" s="443"/>
      <c r="AB49" s="443"/>
      <c r="AC49" s="443"/>
      <c r="AD49" s="443"/>
      <c r="AE49" s="443"/>
      <c r="AF49" s="443"/>
      <c r="AG49" s="44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row>
    <row r="50" spans="1:77" s="444" customFormat="1" ht="15.75" thickBot="1">
      <c r="A50" s="398"/>
      <c r="B50" s="398"/>
      <c r="C50" s="398"/>
      <c r="D50" s="398"/>
      <c r="E50" s="432"/>
      <c r="F50" s="432"/>
      <c r="G50" s="432"/>
      <c r="H50" s="423">
        <f>SUM(G47:G49)</f>
        <v>0</v>
      </c>
      <c r="I50" s="398"/>
      <c r="J50" s="443"/>
      <c r="K50" s="443"/>
      <c r="L50" s="443"/>
      <c r="M50" s="443"/>
      <c r="N50" s="443"/>
      <c r="O50" s="443"/>
      <c r="P50" s="443"/>
      <c r="Q50" s="443"/>
      <c r="R50" s="443"/>
      <c r="S50" s="443"/>
      <c r="T50" s="443"/>
      <c r="U50" s="443"/>
      <c r="V50" s="443"/>
      <c r="W50" s="443"/>
      <c r="X50" s="443"/>
      <c r="Y50" s="443"/>
      <c r="Z50" s="443"/>
      <c r="AA50" s="443"/>
      <c r="AB50" s="443"/>
      <c r="AC50" s="443"/>
      <c r="AD50" s="443"/>
      <c r="AE50" s="443"/>
      <c r="AF50" s="443"/>
      <c r="AG50" s="44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row>
    <row r="51" spans="1:77" s="444" customFormat="1" ht="15.75" thickBot="1">
      <c r="A51" s="439">
        <v>7</v>
      </c>
      <c r="B51" s="433" t="s">
        <v>741</v>
      </c>
      <c r="C51" s="433"/>
      <c r="D51" s="433"/>
      <c r="E51" s="433"/>
      <c r="F51" s="441"/>
      <c r="G51" s="440"/>
      <c r="H51" s="443"/>
      <c r="I51" s="398"/>
      <c r="J51" s="443"/>
      <c r="K51" s="443"/>
      <c r="L51" s="443"/>
      <c r="M51" s="443"/>
      <c r="N51" s="443"/>
      <c r="O51" s="443"/>
      <c r="P51" s="443"/>
      <c r="Q51" s="443"/>
      <c r="R51" s="443"/>
      <c r="S51" s="443"/>
      <c r="T51" s="443"/>
      <c r="U51" s="443"/>
      <c r="V51" s="443"/>
      <c r="W51" s="443"/>
      <c r="X51" s="443"/>
      <c r="Y51" s="443"/>
      <c r="Z51" s="443"/>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row>
    <row r="52" spans="1:77" s="444" customFormat="1" ht="170.25" customHeight="1">
      <c r="A52" s="410" t="s">
        <v>766</v>
      </c>
      <c r="B52" s="424" t="s">
        <v>816</v>
      </c>
      <c r="C52" s="411"/>
      <c r="D52" s="412" t="str">
        <f>+D49</f>
        <v xml:space="preserve">Unid. </v>
      </c>
      <c r="E52" s="413">
        <v>2</v>
      </c>
      <c r="F52" s="414"/>
      <c r="G52" s="415">
        <f>+F52*E52</f>
        <v>0</v>
      </c>
      <c r="H52" s="435"/>
      <c r="I52" s="479" t="s">
        <v>751</v>
      </c>
      <c r="J52" s="479" t="s">
        <v>752</v>
      </c>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row>
    <row r="53" spans="1:77" s="444" customFormat="1" ht="170.25" customHeight="1">
      <c r="A53" s="408" t="s">
        <v>767</v>
      </c>
      <c r="B53" s="406" t="s">
        <v>815</v>
      </c>
      <c r="C53" s="402"/>
      <c r="D53" s="407" t="s">
        <v>729</v>
      </c>
      <c r="E53" s="404">
        <v>2</v>
      </c>
      <c r="F53" s="405"/>
      <c r="G53" s="409">
        <f t="shared" ref="G53" si="8">+F53*E53</f>
        <v>0</v>
      </c>
      <c r="H53" s="435"/>
      <c r="I53" s="479" t="s">
        <v>747</v>
      </c>
      <c r="J53" s="479" t="s">
        <v>748</v>
      </c>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row>
    <row r="54" spans="1:77" s="444" customFormat="1" ht="170.25" customHeight="1">
      <c r="A54" s="408" t="s">
        <v>768</v>
      </c>
      <c r="B54" s="494" t="s">
        <v>820</v>
      </c>
      <c r="C54" s="402"/>
      <c r="D54" s="407" t="s">
        <v>729</v>
      </c>
      <c r="E54" s="404">
        <v>6</v>
      </c>
      <c r="F54" s="405"/>
      <c r="G54" s="409">
        <f t="shared" ref="G54:G55" si="9">+F54*E54</f>
        <v>0</v>
      </c>
      <c r="H54" s="435"/>
      <c r="I54" s="479" t="s">
        <v>747</v>
      </c>
      <c r="J54" s="479" t="s">
        <v>748</v>
      </c>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row>
    <row r="55" spans="1:77" s="444" customFormat="1" ht="170.25" customHeight="1" thickBot="1">
      <c r="A55" s="416" t="s">
        <v>769</v>
      </c>
      <c r="B55" s="491" t="s">
        <v>742</v>
      </c>
      <c r="C55" s="417"/>
      <c r="D55" s="418" t="s">
        <v>729</v>
      </c>
      <c r="E55" s="419">
        <v>191</v>
      </c>
      <c r="F55" s="420"/>
      <c r="G55" s="425">
        <f t="shared" si="9"/>
        <v>0</v>
      </c>
      <c r="H55" s="435"/>
      <c r="I55" s="479" t="s">
        <v>749</v>
      </c>
      <c r="J55" s="479" t="s">
        <v>750</v>
      </c>
      <c r="K55" s="443"/>
      <c r="L55" s="443"/>
      <c r="M55" s="443"/>
      <c r="N55" s="443"/>
      <c r="O55" s="443"/>
      <c r="P55" s="443"/>
      <c r="Q55" s="443"/>
      <c r="R55" s="443"/>
      <c r="S55" s="443"/>
      <c r="T55" s="443"/>
      <c r="U55" s="443"/>
      <c r="V55" s="443"/>
      <c r="W55" s="443"/>
      <c r="X55" s="443"/>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row>
    <row r="56" spans="1:77" s="444" customFormat="1" ht="15.75" thickBot="1">
      <c r="A56" s="398"/>
      <c r="B56" s="398"/>
      <c r="C56" s="398"/>
      <c r="D56" s="398"/>
      <c r="E56" s="510"/>
      <c r="F56" s="510"/>
      <c r="G56" s="432"/>
      <c r="H56" s="423">
        <f>SUM(G52:G55)</f>
        <v>0</v>
      </c>
      <c r="I56" s="398"/>
      <c r="J56" s="443"/>
      <c r="K56" s="443"/>
      <c r="L56" s="443"/>
      <c r="M56" s="443"/>
      <c r="N56" s="443"/>
      <c r="O56" s="443"/>
      <c r="P56" s="443"/>
      <c r="Q56" s="443"/>
      <c r="R56" s="443"/>
      <c r="S56" s="443"/>
      <c r="T56" s="443"/>
      <c r="U56" s="443"/>
      <c r="V56" s="443"/>
      <c r="W56" s="443"/>
      <c r="X56" s="443"/>
      <c r="Y56" s="443"/>
      <c r="Z56" s="443"/>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row>
    <row r="57" spans="1:77" s="444" customFormat="1" ht="15.75" thickBot="1">
      <c r="A57" s="439">
        <v>8</v>
      </c>
      <c r="B57" s="433" t="s">
        <v>17</v>
      </c>
      <c r="C57" s="433"/>
      <c r="D57" s="433"/>
      <c r="E57" s="433"/>
      <c r="F57" s="441"/>
      <c r="G57" s="440"/>
      <c r="H57" s="443"/>
      <c r="I57" s="398"/>
      <c r="J57" s="443"/>
      <c r="K57" s="443"/>
      <c r="L57" s="443"/>
      <c r="M57" s="443"/>
      <c r="N57" s="443"/>
      <c r="O57" s="443"/>
      <c r="P57" s="443"/>
      <c r="Q57" s="443"/>
      <c r="R57" s="443"/>
      <c r="S57" s="443"/>
      <c r="T57" s="443"/>
      <c r="U57" s="443"/>
      <c r="V57" s="443"/>
      <c r="W57" s="443"/>
      <c r="X57" s="443"/>
      <c r="Y57" s="443"/>
      <c r="Z57" s="443"/>
      <c r="AA57" s="443"/>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row>
    <row r="58" spans="1:77" s="444" customFormat="1" ht="375.75" thickBot="1">
      <c r="A58" s="472" t="s">
        <v>770</v>
      </c>
      <c r="B58" s="490" t="s">
        <v>819</v>
      </c>
      <c r="C58" s="473"/>
      <c r="D58" s="474" t="s">
        <v>729</v>
      </c>
      <c r="E58" s="475">
        <v>1</v>
      </c>
      <c r="F58" s="476"/>
      <c r="G58" s="477">
        <f>+F58*E58</f>
        <v>0</v>
      </c>
      <c r="H58" s="435"/>
      <c r="I58" s="479" t="s">
        <v>747</v>
      </c>
      <c r="J58" s="479" t="s">
        <v>748</v>
      </c>
      <c r="K58" s="443"/>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row>
    <row r="59" spans="1:77" s="444" customFormat="1" ht="15.75" thickBot="1">
      <c r="A59" s="398"/>
      <c r="B59" s="398"/>
      <c r="C59" s="398"/>
      <c r="D59" s="398"/>
      <c r="E59" s="510"/>
      <c r="F59" s="510"/>
      <c r="G59" s="432"/>
      <c r="H59" s="423">
        <f>SUM(G58)</f>
        <v>0</v>
      </c>
      <c r="I59" s="398"/>
      <c r="J59" s="443"/>
      <c r="K59" s="443"/>
      <c r="L59" s="443"/>
      <c r="M59" s="443"/>
      <c r="N59" s="443"/>
      <c r="O59" s="443"/>
      <c r="P59" s="443"/>
      <c r="Q59" s="443"/>
      <c r="R59" s="443"/>
      <c r="S59" s="443"/>
      <c r="T59" s="443"/>
      <c r="U59" s="443"/>
      <c r="V59" s="443"/>
      <c r="W59" s="443"/>
      <c r="X59" s="443"/>
      <c r="Y59" s="443"/>
      <c r="Z59" s="443"/>
      <c r="AA59" s="443"/>
      <c r="AB59" s="443"/>
      <c r="AC59" s="443"/>
      <c r="AD59" s="443"/>
      <c r="AE59" s="443"/>
      <c r="AF59" s="443"/>
      <c r="AG59" s="44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row>
    <row r="60" spans="1:77" s="443" customFormat="1" ht="15.75" thickBot="1">
      <c r="A60" s="398">
        <v>9</v>
      </c>
      <c r="B60" s="483" t="s">
        <v>771</v>
      </c>
      <c r="C60" s="398"/>
      <c r="D60" s="398"/>
      <c r="E60" s="480"/>
      <c r="F60" s="480"/>
      <c r="G60" s="432"/>
      <c r="H60" s="482"/>
      <c r="I60" s="398"/>
    </row>
    <row r="61" spans="1:77" s="442" customFormat="1" ht="375">
      <c r="A61" s="410">
        <f>+A60+0.1</f>
        <v>9.1</v>
      </c>
      <c r="B61" s="424" t="s">
        <v>819</v>
      </c>
      <c r="C61" s="411"/>
      <c r="D61" s="412" t="s">
        <v>729</v>
      </c>
      <c r="E61" s="413">
        <v>1</v>
      </c>
      <c r="F61" s="414"/>
      <c r="G61" s="415">
        <f>+F61*E61</f>
        <v>0</v>
      </c>
      <c r="H61" s="398"/>
      <c r="I61" s="479" t="s">
        <v>747</v>
      </c>
      <c r="J61" s="479" t="s">
        <v>748</v>
      </c>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8"/>
      <c r="AT61" s="398"/>
      <c r="AU61" s="398"/>
      <c r="AV61" s="398"/>
      <c r="AW61" s="398"/>
      <c r="AX61" s="398"/>
      <c r="AY61" s="398"/>
      <c r="AZ61" s="398"/>
      <c r="BA61" s="398"/>
      <c r="BB61" s="398"/>
      <c r="BC61" s="398"/>
      <c r="BD61" s="398"/>
      <c r="BE61" s="398"/>
      <c r="BF61" s="398"/>
      <c r="BG61" s="398"/>
      <c r="BH61" s="398"/>
      <c r="BI61" s="398"/>
      <c r="BJ61" s="398"/>
      <c r="BK61" s="398"/>
      <c r="BL61" s="398"/>
      <c r="BM61" s="398"/>
      <c r="BN61" s="398"/>
      <c r="BO61" s="398"/>
      <c r="BP61" s="398"/>
      <c r="BQ61" s="398"/>
    </row>
    <row r="62" spans="1:77" s="438" customFormat="1" ht="285">
      <c r="A62" s="408" t="s">
        <v>777</v>
      </c>
      <c r="B62" s="406" t="s">
        <v>812</v>
      </c>
      <c r="C62" s="406"/>
      <c r="D62" s="403" t="s">
        <v>729</v>
      </c>
      <c r="E62" s="404">
        <v>2</v>
      </c>
      <c r="F62" s="405"/>
      <c r="G62" s="409">
        <f>+E62*F62</f>
        <v>0</v>
      </c>
      <c r="H62" s="435"/>
      <c r="I62" s="479" t="s">
        <v>747</v>
      </c>
      <c r="J62" s="479" t="s">
        <v>748</v>
      </c>
      <c r="K62" s="435"/>
      <c r="L62" s="435"/>
      <c r="M62" s="435"/>
      <c r="N62" s="435"/>
      <c r="O62" s="435"/>
      <c r="P62" s="435"/>
      <c r="Q62" s="435"/>
      <c r="R62" s="435"/>
      <c r="S62" s="435"/>
      <c r="T62" s="435"/>
      <c r="U62" s="435"/>
      <c r="V62" s="435"/>
      <c r="W62" s="435"/>
      <c r="X62" s="435"/>
      <c r="Y62" s="435"/>
      <c r="Z62" s="435"/>
      <c r="AA62" s="435"/>
      <c r="AB62" s="435"/>
      <c r="AC62" s="435"/>
      <c r="AD62" s="435"/>
      <c r="AE62" s="435"/>
      <c r="AF62" s="435"/>
      <c r="AG62" s="435"/>
      <c r="AH62" s="435"/>
      <c r="AI62" s="435"/>
      <c r="AJ62" s="435"/>
      <c r="AK62" s="435"/>
      <c r="AL62" s="435"/>
      <c r="AM62" s="435"/>
      <c r="AN62" s="435"/>
      <c r="AO62" s="435"/>
      <c r="AP62" s="435"/>
      <c r="AQ62" s="435"/>
      <c r="AR62" s="435"/>
      <c r="AS62" s="435"/>
      <c r="AT62" s="435"/>
      <c r="AU62" s="435"/>
      <c r="AV62" s="435"/>
      <c r="AW62" s="435"/>
      <c r="AX62" s="435"/>
      <c r="AY62" s="435"/>
      <c r="AZ62" s="435"/>
      <c r="BA62" s="435"/>
      <c r="BB62" s="435"/>
      <c r="BC62" s="435"/>
      <c r="BD62" s="435"/>
      <c r="BE62" s="435"/>
      <c r="BF62" s="435"/>
      <c r="BG62" s="435"/>
      <c r="BH62" s="435"/>
      <c r="BI62" s="435"/>
      <c r="BJ62" s="435"/>
      <c r="BK62" s="435"/>
      <c r="BL62" s="435"/>
      <c r="BM62" s="435"/>
      <c r="BN62" s="435"/>
      <c r="BO62" s="435"/>
      <c r="BP62" s="435"/>
      <c r="BQ62" s="435"/>
    </row>
    <row r="63" spans="1:77" s="438" customFormat="1" ht="390">
      <c r="A63" s="408" t="s">
        <v>778</v>
      </c>
      <c r="B63" s="406" t="s">
        <v>818</v>
      </c>
      <c r="C63" s="406"/>
      <c r="D63" s="403" t="s">
        <v>729</v>
      </c>
      <c r="E63" s="404">
        <v>1</v>
      </c>
      <c r="F63" s="405"/>
      <c r="G63" s="409">
        <f t="shared" ref="G63:G66" si="10">+E63*F63</f>
        <v>0</v>
      </c>
      <c r="H63" s="435"/>
      <c r="I63" s="479" t="s">
        <v>747</v>
      </c>
      <c r="J63" s="479" t="s">
        <v>748</v>
      </c>
      <c r="K63" s="435"/>
      <c r="L63" s="435"/>
      <c r="M63" s="435"/>
      <c r="N63" s="435"/>
      <c r="O63" s="435"/>
      <c r="P63" s="435"/>
      <c r="Q63" s="435"/>
      <c r="R63" s="435"/>
      <c r="S63" s="435"/>
      <c r="T63" s="435"/>
      <c r="U63" s="435"/>
      <c r="V63" s="435"/>
      <c r="W63" s="435"/>
      <c r="X63" s="435"/>
      <c r="Y63" s="435"/>
      <c r="Z63" s="435"/>
      <c r="AA63" s="435"/>
      <c r="AB63" s="435"/>
      <c r="AC63" s="435"/>
      <c r="AD63" s="435"/>
      <c r="AE63" s="435"/>
      <c r="AF63" s="435"/>
      <c r="AG63" s="435"/>
      <c r="AH63" s="435"/>
      <c r="AI63" s="435"/>
      <c r="AJ63" s="435"/>
      <c r="AK63" s="435"/>
      <c r="AL63" s="435"/>
      <c r="AM63" s="435"/>
      <c r="AN63" s="435"/>
      <c r="AO63" s="435"/>
      <c r="AP63" s="435"/>
      <c r="AQ63" s="435"/>
      <c r="AR63" s="435"/>
      <c r="AS63" s="435"/>
      <c r="AT63" s="435"/>
      <c r="AU63" s="435"/>
      <c r="AV63" s="435"/>
      <c r="AW63" s="435"/>
      <c r="AX63" s="435"/>
      <c r="AY63" s="435"/>
      <c r="AZ63" s="435"/>
      <c r="BA63" s="435"/>
      <c r="BB63" s="435"/>
      <c r="BC63" s="435"/>
      <c r="BD63" s="435"/>
      <c r="BE63" s="435"/>
      <c r="BF63" s="435"/>
      <c r="BG63" s="435"/>
      <c r="BH63" s="435"/>
      <c r="BI63" s="435"/>
      <c r="BJ63" s="435"/>
      <c r="BK63" s="435"/>
      <c r="BL63" s="435"/>
      <c r="BM63" s="435"/>
      <c r="BN63" s="435"/>
      <c r="BO63" s="435"/>
      <c r="BP63" s="435"/>
      <c r="BQ63" s="435"/>
    </row>
    <row r="64" spans="1:77" s="438" customFormat="1" ht="120.95" customHeight="1">
      <c r="A64" s="408" t="s">
        <v>779</v>
      </c>
      <c r="B64" s="406" t="s">
        <v>809</v>
      </c>
      <c r="C64" s="406"/>
      <c r="D64" s="407" t="s">
        <v>729</v>
      </c>
      <c r="E64" s="404">
        <v>1</v>
      </c>
      <c r="F64" s="405"/>
      <c r="G64" s="409">
        <f t="shared" si="10"/>
        <v>0</v>
      </c>
      <c r="H64" s="435"/>
      <c r="I64" s="479" t="s">
        <v>747</v>
      </c>
      <c r="J64" s="479" t="s">
        <v>748</v>
      </c>
      <c r="K64" s="435"/>
      <c r="L64" s="435"/>
      <c r="M64" s="435"/>
      <c r="N64" s="435"/>
      <c r="O64" s="435"/>
      <c r="P64" s="435"/>
      <c r="Q64" s="435"/>
      <c r="R64" s="435"/>
      <c r="S64" s="435"/>
      <c r="T64" s="435"/>
      <c r="U64" s="435"/>
      <c r="V64" s="435"/>
      <c r="W64" s="435"/>
      <c r="X64" s="435"/>
      <c r="Y64" s="435"/>
      <c r="Z64" s="435"/>
      <c r="AA64" s="435"/>
      <c r="AB64" s="435"/>
      <c r="AC64" s="435"/>
      <c r="AD64" s="435"/>
      <c r="AE64" s="435"/>
      <c r="AF64" s="435"/>
      <c r="AG64" s="435"/>
      <c r="AH64" s="435"/>
      <c r="AI64" s="435"/>
      <c r="AJ64" s="435"/>
      <c r="AK64" s="435"/>
      <c r="AL64" s="435"/>
      <c r="AM64" s="435"/>
      <c r="AN64" s="435"/>
      <c r="AO64" s="435"/>
      <c r="AP64" s="435"/>
      <c r="AQ64" s="435"/>
      <c r="AR64" s="435"/>
      <c r="AS64" s="435"/>
      <c r="AT64" s="435"/>
      <c r="AU64" s="435"/>
      <c r="AV64" s="435"/>
      <c r="AW64" s="435"/>
      <c r="AX64" s="435"/>
      <c r="AY64" s="435"/>
      <c r="AZ64" s="435"/>
      <c r="BA64" s="435"/>
      <c r="BB64" s="435"/>
      <c r="BC64" s="435"/>
      <c r="BD64" s="435"/>
      <c r="BE64" s="435"/>
      <c r="BF64" s="435"/>
      <c r="BG64" s="435"/>
      <c r="BH64" s="435"/>
      <c r="BI64" s="435"/>
      <c r="BJ64" s="435"/>
      <c r="BK64" s="435"/>
      <c r="BL64" s="435"/>
      <c r="BM64" s="435"/>
      <c r="BN64" s="435"/>
      <c r="BO64" s="435"/>
      <c r="BP64" s="435"/>
      <c r="BQ64" s="435"/>
    </row>
    <row r="65" spans="1:69" s="438" customFormat="1" ht="135">
      <c r="A65" s="408" t="s">
        <v>780</v>
      </c>
      <c r="B65" s="406" t="s">
        <v>725</v>
      </c>
      <c r="C65" s="406"/>
      <c r="D65" s="407" t="s">
        <v>729</v>
      </c>
      <c r="E65" s="404">
        <v>16</v>
      </c>
      <c r="F65" s="405"/>
      <c r="G65" s="409">
        <f t="shared" si="10"/>
        <v>0</v>
      </c>
      <c r="H65" s="435"/>
      <c r="I65" s="479" t="s">
        <v>749</v>
      </c>
      <c r="J65" s="479" t="s">
        <v>750</v>
      </c>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5"/>
      <c r="AY65" s="435"/>
      <c r="AZ65" s="435"/>
      <c r="BA65" s="435"/>
      <c r="BB65" s="435"/>
      <c r="BC65" s="435"/>
      <c r="BD65" s="435"/>
      <c r="BE65" s="435"/>
      <c r="BF65" s="435"/>
      <c r="BG65" s="435"/>
      <c r="BH65" s="435"/>
      <c r="BI65" s="435"/>
      <c r="BJ65" s="435"/>
      <c r="BK65" s="435"/>
      <c r="BL65" s="435"/>
      <c r="BM65" s="435"/>
      <c r="BN65" s="435"/>
      <c r="BO65" s="435"/>
      <c r="BP65" s="435"/>
      <c r="BQ65" s="435"/>
    </row>
    <row r="66" spans="1:69" s="438" customFormat="1" ht="177.75" customHeight="1">
      <c r="A66" s="484" t="s">
        <v>781</v>
      </c>
      <c r="B66" s="485" t="s">
        <v>772</v>
      </c>
      <c r="C66" s="486"/>
      <c r="D66" s="487" t="s">
        <v>199</v>
      </c>
      <c r="E66" s="488">
        <v>1</v>
      </c>
      <c r="F66" s="405"/>
      <c r="G66" s="409">
        <f t="shared" si="10"/>
        <v>0</v>
      </c>
      <c r="H66" s="435"/>
      <c r="I66" s="479" t="s">
        <v>747</v>
      </c>
      <c r="J66" s="479" t="s">
        <v>748</v>
      </c>
      <c r="K66" s="435"/>
      <c r="L66" s="435"/>
      <c r="M66" s="435"/>
      <c r="N66" s="435"/>
      <c r="O66" s="435"/>
      <c r="P66" s="435"/>
      <c r="Q66" s="435"/>
      <c r="R66" s="435"/>
      <c r="S66" s="435"/>
      <c r="T66" s="435"/>
      <c r="U66" s="435"/>
      <c r="V66" s="435"/>
      <c r="W66" s="435"/>
      <c r="X66" s="435"/>
      <c r="Y66" s="435"/>
      <c r="Z66" s="435"/>
      <c r="AA66" s="435"/>
      <c r="AB66" s="435"/>
      <c r="AC66" s="435"/>
      <c r="AD66" s="435"/>
      <c r="AE66" s="435"/>
      <c r="AF66" s="435"/>
      <c r="AG66" s="435"/>
      <c r="AH66" s="435"/>
      <c r="AI66" s="435"/>
      <c r="AJ66" s="435"/>
      <c r="AK66" s="435"/>
      <c r="AL66" s="435"/>
      <c r="AM66" s="435"/>
      <c r="AN66" s="435"/>
      <c r="AO66" s="435"/>
      <c r="AP66" s="435"/>
      <c r="AQ66" s="435"/>
      <c r="AR66" s="435"/>
      <c r="AS66" s="435"/>
      <c r="AT66" s="435"/>
      <c r="AU66" s="435"/>
      <c r="AV66" s="435"/>
      <c r="AW66" s="435"/>
      <c r="AX66" s="435"/>
      <c r="AY66" s="435"/>
      <c r="AZ66" s="435"/>
      <c r="BA66" s="435"/>
      <c r="BB66" s="435"/>
      <c r="BC66" s="435"/>
      <c r="BD66" s="435"/>
      <c r="BE66" s="435"/>
      <c r="BF66" s="435"/>
      <c r="BG66" s="435"/>
      <c r="BH66" s="435"/>
      <c r="BI66" s="435"/>
      <c r="BJ66" s="435"/>
      <c r="BK66" s="435"/>
      <c r="BL66" s="435"/>
      <c r="BM66" s="435"/>
      <c r="BN66" s="435"/>
      <c r="BO66" s="435"/>
      <c r="BP66" s="435"/>
      <c r="BQ66" s="435"/>
    </row>
    <row r="67" spans="1:69" s="438" customFormat="1" ht="147.75" customHeight="1" thickBot="1">
      <c r="A67" s="416" t="s">
        <v>782</v>
      </c>
      <c r="B67" s="422" t="s">
        <v>773</v>
      </c>
      <c r="C67" s="422"/>
      <c r="D67" s="418" t="s">
        <v>729</v>
      </c>
      <c r="E67" s="419">
        <v>1</v>
      </c>
      <c r="F67" s="420"/>
      <c r="G67" s="425">
        <f>+E67*F67</f>
        <v>0</v>
      </c>
      <c r="H67" s="435"/>
      <c r="I67" s="479" t="s">
        <v>747</v>
      </c>
      <c r="J67" s="479" t="s">
        <v>748</v>
      </c>
      <c r="K67" s="435"/>
      <c r="L67" s="435"/>
      <c r="M67" s="435"/>
      <c r="N67" s="435"/>
      <c r="O67" s="435"/>
      <c r="P67" s="435"/>
      <c r="Q67" s="435"/>
      <c r="R67" s="435"/>
      <c r="S67" s="435"/>
      <c r="T67" s="435"/>
      <c r="U67" s="435"/>
      <c r="V67" s="435"/>
      <c r="W67" s="435"/>
      <c r="X67" s="435"/>
      <c r="Y67" s="435"/>
      <c r="Z67" s="435"/>
      <c r="AA67" s="435"/>
      <c r="AB67" s="435"/>
      <c r="AC67" s="435"/>
      <c r="AD67" s="435"/>
      <c r="AE67" s="435"/>
      <c r="AF67" s="435"/>
      <c r="AG67" s="435"/>
      <c r="AH67" s="435"/>
      <c r="AI67" s="435"/>
      <c r="AJ67" s="435"/>
      <c r="AK67" s="435"/>
      <c r="AL67" s="435"/>
      <c r="AM67" s="435"/>
      <c r="AN67" s="435"/>
      <c r="AO67" s="435"/>
      <c r="AP67" s="435"/>
      <c r="AQ67" s="435"/>
      <c r="AR67" s="435"/>
      <c r="AS67" s="435"/>
      <c r="AT67" s="435"/>
      <c r="AU67" s="435"/>
      <c r="AV67" s="435"/>
      <c r="AW67" s="435"/>
      <c r="AX67" s="435"/>
      <c r="AY67" s="435"/>
      <c r="AZ67" s="435"/>
      <c r="BA67" s="435"/>
      <c r="BB67" s="435"/>
      <c r="BC67" s="435"/>
      <c r="BD67" s="435"/>
      <c r="BE67" s="435"/>
      <c r="BF67" s="435"/>
      <c r="BG67" s="435"/>
      <c r="BH67" s="435"/>
      <c r="BI67" s="435"/>
      <c r="BJ67" s="435"/>
      <c r="BK67" s="435"/>
      <c r="BL67" s="435"/>
      <c r="BM67" s="435"/>
      <c r="BN67" s="435"/>
      <c r="BO67" s="435"/>
      <c r="BP67" s="435"/>
      <c r="BQ67" s="435"/>
    </row>
    <row r="68" spans="1:69" s="443" customFormat="1" ht="15.75" thickBot="1">
      <c r="A68" s="398"/>
      <c r="B68" s="398"/>
      <c r="C68" s="398"/>
      <c r="D68" s="398"/>
      <c r="E68" s="480"/>
      <c r="F68" s="480"/>
      <c r="G68" s="432"/>
      <c r="H68" s="423">
        <f>SUM(G61:G67)</f>
        <v>0</v>
      </c>
      <c r="I68" s="398"/>
    </row>
    <row r="69" spans="1:69" s="443" customFormat="1" ht="15.75" thickBot="1">
      <c r="A69" s="398">
        <v>10</v>
      </c>
      <c r="B69" s="398" t="s">
        <v>774</v>
      </c>
      <c r="C69" s="398"/>
      <c r="D69" s="398"/>
      <c r="E69" s="480"/>
      <c r="F69" s="480"/>
      <c r="G69" s="432"/>
      <c r="H69" s="482"/>
      <c r="I69" s="398"/>
    </row>
    <row r="70" spans="1:69" s="442" customFormat="1" ht="375">
      <c r="A70" s="410">
        <f>+A69+0.1</f>
        <v>10.1</v>
      </c>
      <c r="B70" s="424" t="s">
        <v>819</v>
      </c>
      <c r="C70" s="411"/>
      <c r="D70" s="412" t="s">
        <v>729</v>
      </c>
      <c r="E70" s="413">
        <v>1</v>
      </c>
      <c r="F70" s="414"/>
      <c r="G70" s="415">
        <f>+F70*E70</f>
        <v>0</v>
      </c>
      <c r="H70" s="398"/>
      <c r="I70" s="479" t="s">
        <v>747</v>
      </c>
      <c r="J70" s="479" t="s">
        <v>748</v>
      </c>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8"/>
      <c r="BD70" s="398"/>
      <c r="BE70" s="398"/>
      <c r="BF70" s="398"/>
      <c r="BG70" s="398"/>
      <c r="BH70" s="398"/>
      <c r="BI70" s="398"/>
      <c r="BJ70" s="398"/>
      <c r="BK70" s="398"/>
      <c r="BL70" s="398"/>
      <c r="BM70" s="398"/>
      <c r="BN70" s="398"/>
      <c r="BO70" s="398"/>
      <c r="BP70" s="398"/>
      <c r="BQ70" s="398"/>
    </row>
    <row r="71" spans="1:69" s="438" customFormat="1" ht="285">
      <c r="A71" s="408" t="s">
        <v>783</v>
      </c>
      <c r="B71" s="406" t="s">
        <v>812</v>
      </c>
      <c r="C71" s="406"/>
      <c r="D71" s="403" t="str">
        <f>+D62</f>
        <v xml:space="preserve">Unid. </v>
      </c>
      <c r="E71" s="404">
        <v>6</v>
      </c>
      <c r="F71" s="405"/>
      <c r="G71" s="409">
        <f>+F71*E71</f>
        <v>0</v>
      </c>
      <c r="H71" s="435"/>
      <c r="I71" s="479" t="s">
        <v>747</v>
      </c>
      <c r="J71" s="479" t="s">
        <v>748</v>
      </c>
      <c r="K71" s="435"/>
      <c r="L71" s="435"/>
      <c r="M71" s="435"/>
      <c r="N71" s="435"/>
      <c r="O71" s="435"/>
      <c r="P71" s="435"/>
      <c r="Q71" s="435"/>
      <c r="R71" s="435"/>
      <c r="S71" s="435"/>
      <c r="T71" s="435"/>
      <c r="U71" s="435"/>
      <c r="V71" s="435"/>
      <c r="W71" s="435"/>
      <c r="X71" s="435"/>
      <c r="Y71" s="435"/>
      <c r="Z71" s="435"/>
      <c r="AA71" s="435"/>
      <c r="AB71" s="435"/>
      <c r="AC71" s="435"/>
      <c r="AD71" s="435"/>
      <c r="AE71" s="435"/>
      <c r="AF71" s="435"/>
      <c r="AG71" s="435"/>
      <c r="AH71" s="435"/>
      <c r="AI71" s="435"/>
      <c r="AJ71" s="435"/>
      <c r="AK71" s="435"/>
      <c r="AL71" s="435"/>
      <c r="AM71" s="435"/>
      <c r="AN71" s="435"/>
      <c r="AO71" s="435"/>
      <c r="AP71" s="435"/>
      <c r="AQ71" s="435"/>
      <c r="AR71" s="435"/>
      <c r="AS71" s="435"/>
      <c r="AT71" s="435"/>
      <c r="AU71" s="435"/>
      <c r="AV71" s="435"/>
      <c r="AW71" s="435"/>
      <c r="AX71" s="435"/>
      <c r="AY71" s="435"/>
      <c r="AZ71" s="435"/>
      <c r="BA71" s="435"/>
      <c r="BB71" s="435"/>
      <c r="BC71" s="435"/>
      <c r="BD71" s="435"/>
      <c r="BE71" s="435"/>
      <c r="BF71" s="435"/>
      <c r="BG71" s="435"/>
      <c r="BH71" s="435"/>
      <c r="BI71" s="435"/>
      <c r="BJ71" s="435"/>
      <c r="BK71" s="435"/>
      <c r="BL71" s="435"/>
      <c r="BM71" s="435"/>
      <c r="BN71" s="435"/>
      <c r="BO71" s="435"/>
      <c r="BP71" s="435"/>
      <c r="BQ71" s="435"/>
    </row>
    <row r="72" spans="1:69" s="438" customFormat="1" ht="390">
      <c r="A72" s="408" t="s">
        <v>784</v>
      </c>
      <c r="B72" s="406" t="s">
        <v>818</v>
      </c>
      <c r="C72" s="406"/>
      <c r="D72" s="403" t="s">
        <v>729</v>
      </c>
      <c r="E72" s="404">
        <v>1</v>
      </c>
      <c r="F72" s="405"/>
      <c r="G72" s="409">
        <f t="shared" ref="G72" si="11">+E72*F72</f>
        <v>0</v>
      </c>
      <c r="H72" s="435"/>
      <c r="I72" s="479" t="s">
        <v>747</v>
      </c>
      <c r="J72" s="479" t="s">
        <v>748</v>
      </c>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5"/>
      <c r="AZ72" s="435"/>
      <c r="BA72" s="435"/>
      <c r="BB72" s="435"/>
      <c r="BC72" s="435"/>
      <c r="BD72" s="435"/>
      <c r="BE72" s="435"/>
      <c r="BF72" s="435"/>
      <c r="BG72" s="435"/>
      <c r="BH72" s="435"/>
      <c r="BI72" s="435"/>
      <c r="BJ72" s="435"/>
      <c r="BK72" s="435"/>
      <c r="BL72" s="435"/>
      <c r="BM72" s="435"/>
      <c r="BN72" s="435"/>
      <c r="BO72" s="435"/>
      <c r="BP72" s="435"/>
      <c r="BQ72" s="435"/>
    </row>
    <row r="73" spans="1:69" s="438" customFormat="1" ht="120.95" customHeight="1">
      <c r="A73" s="408" t="s">
        <v>785</v>
      </c>
      <c r="B73" s="406" t="s">
        <v>809</v>
      </c>
      <c r="C73" s="406"/>
      <c r="D73" s="407" t="s">
        <v>729</v>
      </c>
      <c r="E73" s="404">
        <v>1</v>
      </c>
      <c r="F73" s="405"/>
      <c r="G73" s="409">
        <f t="shared" ref="G73:G74" si="12">+F73*E73</f>
        <v>0</v>
      </c>
      <c r="H73" s="435"/>
      <c r="I73" s="479" t="s">
        <v>747</v>
      </c>
      <c r="J73" s="479" t="s">
        <v>748</v>
      </c>
      <c r="K73" s="435"/>
      <c r="L73" s="435"/>
      <c r="M73" s="435"/>
      <c r="N73" s="435"/>
      <c r="O73" s="435"/>
      <c r="P73" s="435"/>
      <c r="Q73" s="435"/>
      <c r="R73" s="435"/>
      <c r="S73" s="435"/>
      <c r="T73" s="435"/>
      <c r="U73" s="435"/>
      <c r="V73" s="435"/>
      <c r="W73" s="435"/>
      <c r="X73" s="435"/>
      <c r="Y73" s="435"/>
      <c r="Z73" s="435"/>
      <c r="AA73" s="435"/>
      <c r="AB73" s="435"/>
      <c r="AC73" s="435"/>
      <c r="AD73" s="435"/>
      <c r="AE73" s="435"/>
      <c r="AF73" s="435"/>
      <c r="AG73" s="435"/>
      <c r="AH73" s="435"/>
      <c r="AI73" s="435"/>
      <c r="AJ73" s="435"/>
      <c r="AK73" s="435"/>
      <c r="AL73" s="435"/>
      <c r="AM73" s="435"/>
      <c r="AN73" s="435"/>
      <c r="AO73" s="435"/>
      <c r="AP73" s="435"/>
      <c r="AQ73" s="435"/>
      <c r="AR73" s="435"/>
      <c r="AS73" s="435"/>
      <c r="AT73" s="435"/>
      <c r="AU73" s="435"/>
      <c r="AV73" s="435"/>
      <c r="AW73" s="435"/>
      <c r="AX73" s="435"/>
      <c r="AY73" s="435"/>
      <c r="AZ73" s="435"/>
      <c r="BA73" s="435"/>
      <c r="BB73" s="435"/>
      <c r="BC73" s="435"/>
      <c r="BD73" s="435"/>
      <c r="BE73" s="435"/>
      <c r="BF73" s="435"/>
      <c r="BG73" s="435"/>
      <c r="BH73" s="435"/>
      <c r="BI73" s="435"/>
      <c r="BJ73" s="435"/>
      <c r="BK73" s="435"/>
      <c r="BL73" s="435"/>
      <c r="BM73" s="435"/>
      <c r="BN73" s="435"/>
      <c r="BO73" s="435"/>
      <c r="BP73" s="435"/>
      <c r="BQ73" s="435"/>
    </row>
    <row r="74" spans="1:69" s="438" customFormat="1" ht="144" customHeight="1" thickBot="1">
      <c r="A74" s="416" t="s">
        <v>786</v>
      </c>
      <c r="B74" s="422" t="s">
        <v>726</v>
      </c>
      <c r="C74" s="422"/>
      <c r="D74" s="418" t="s">
        <v>729</v>
      </c>
      <c r="E74" s="419">
        <v>6</v>
      </c>
      <c r="F74" s="420"/>
      <c r="G74" s="425">
        <f t="shared" si="12"/>
        <v>0</v>
      </c>
      <c r="H74" s="435"/>
      <c r="I74" s="479" t="s">
        <v>749</v>
      </c>
      <c r="J74" s="479" t="s">
        <v>750</v>
      </c>
      <c r="K74" s="435"/>
      <c r="L74" s="435"/>
      <c r="M74" s="435"/>
      <c r="N74" s="435"/>
      <c r="O74" s="435"/>
      <c r="P74" s="435"/>
      <c r="Q74" s="435"/>
      <c r="R74" s="435"/>
      <c r="S74" s="435"/>
      <c r="T74" s="435"/>
      <c r="U74" s="435"/>
      <c r="V74" s="435"/>
      <c r="W74" s="435"/>
      <c r="X74" s="435"/>
      <c r="Y74" s="435"/>
      <c r="Z74" s="435"/>
      <c r="AA74" s="435"/>
      <c r="AB74" s="435"/>
      <c r="AC74" s="435"/>
      <c r="AD74" s="435"/>
      <c r="AE74" s="435"/>
      <c r="AF74" s="435"/>
      <c r="AG74" s="435"/>
      <c r="AH74" s="435"/>
      <c r="AI74" s="435"/>
      <c r="AJ74" s="435"/>
      <c r="AK74" s="435"/>
      <c r="AL74" s="435"/>
      <c r="AM74" s="435"/>
      <c r="AN74" s="435"/>
      <c r="AO74" s="435"/>
      <c r="AP74" s="435"/>
      <c r="AQ74" s="435"/>
      <c r="AR74" s="435"/>
      <c r="AS74" s="435"/>
      <c r="AT74" s="435"/>
      <c r="AU74" s="435"/>
      <c r="AV74" s="435"/>
      <c r="AW74" s="435"/>
      <c r="AX74" s="435"/>
      <c r="AY74" s="435"/>
      <c r="AZ74" s="435"/>
      <c r="BA74" s="435"/>
      <c r="BB74" s="435"/>
      <c r="BC74" s="435"/>
      <c r="BD74" s="435"/>
      <c r="BE74" s="435"/>
      <c r="BF74" s="435"/>
      <c r="BG74" s="435"/>
      <c r="BH74" s="435"/>
      <c r="BI74" s="435"/>
      <c r="BJ74" s="435"/>
      <c r="BK74" s="435"/>
      <c r="BL74" s="435"/>
      <c r="BM74" s="435"/>
      <c r="BN74" s="435"/>
      <c r="BO74" s="435"/>
      <c r="BP74" s="435"/>
      <c r="BQ74" s="435"/>
    </row>
    <row r="75" spans="1:69" s="444" customFormat="1" ht="30" customHeight="1" thickBot="1">
      <c r="A75" s="398"/>
      <c r="B75" s="398"/>
      <c r="C75" s="398"/>
      <c r="D75" s="398"/>
      <c r="F75" s="432"/>
      <c r="G75" s="432"/>
      <c r="H75" s="423">
        <f>SUM(G70:G74)</f>
        <v>0</v>
      </c>
      <c r="K75" s="443"/>
      <c r="L75" s="443"/>
      <c r="M75" s="443"/>
      <c r="N75" s="443"/>
      <c r="O75" s="443"/>
      <c r="P75" s="443"/>
      <c r="Q75" s="443"/>
      <c r="R75" s="443"/>
      <c r="S75" s="443"/>
      <c r="T75" s="443"/>
      <c r="U75" s="443"/>
      <c r="V75" s="443"/>
      <c r="W75" s="443"/>
      <c r="X75" s="443"/>
      <c r="Y75" s="443"/>
      <c r="Z75" s="443"/>
      <c r="AA75" s="443"/>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3"/>
      <c r="BJ75" s="443"/>
      <c r="BK75" s="443"/>
      <c r="BL75" s="443"/>
      <c r="BM75" s="443"/>
      <c r="BN75" s="443"/>
      <c r="BO75" s="443"/>
      <c r="BP75" s="443"/>
      <c r="BQ75" s="443"/>
    </row>
    <row r="76" spans="1:69" s="442" customFormat="1" ht="30" customHeight="1" thickBot="1">
      <c r="A76" s="439">
        <v>11</v>
      </c>
      <c r="B76" s="433" t="s">
        <v>775</v>
      </c>
      <c r="C76" s="433"/>
      <c r="D76" s="433"/>
      <c r="E76" s="433"/>
      <c r="F76" s="441"/>
      <c r="G76" s="440"/>
      <c r="H76" s="398"/>
      <c r="K76" s="398"/>
      <c r="L76" s="398"/>
      <c r="M76" s="398"/>
      <c r="N76" s="398"/>
      <c r="O76" s="398"/>
      <c r="P76" s="398"/>
      <c r="Q76" s="398"/>
      <c r="R76" s="398"/>
      <c r="S76" s="398"/>
      <c r="T76" s="398"/>
      <c r="U76" s="398"/>
      <c r="V76" s="398"/>
      <c r="W76" s="398"/>
      <c r="X76" s="398"/>
      <c r="Y76" s="398"/>
      <c r="Z76" s="398"/>
      <c r="AA76" s="398"/>
      <c r="AB76" s="398"/>
      <c r="AC76" s="398"/>
      <c r="AD76" s="398"/>
      <c r="AE76" s="398"/>
      <c r="AF76" s="398"/>
      <c r="AG76" s="398"/>
      <c r="AH76" s="398"/>
      <c r="AI76" s="398"/>
      <c r="AJ76" s="398"/>
      <c r="AK76" s="398"/>
      <c r="AL76" s="398"/>
      <c r="AM76" s="398"/>
      <c r="AN76" s="398"/>
      <c r="AO76" s="398"/>
      <c r="AP76" s="398"/>
      <c r="AQ76" s="398"/>
      <c r="AR76" s="398"/>
      <c r="AS76" s="398"/>
      <c r="AT76" s="398"/>
      <c r="AU76" s="398"/>
      <c r="AV76" s="398"/>
      <c r="AW76" s="398"/>
      <c r="AX76" s="398"/>
      <c r="AY76" s="398"/>
      <c r="AZ76" s="398"/>
      <c r="BA76" s="398"/>
      <c r="BB76" s="398"/>
      <c r="BC76" s="398"/>
      <c r="BD76" s="398"/>
      <c r="BE76" s="398"/>
      <c r="BF76" s="398"/>
      <c r="BG76" s="398"/>
      <c r="BH76" s="398"/>
      <c r="BI76" s="398"/>
      <c r="BJ76" s="398"/>
      <c r="BK76" s="398"/>
      <c r="BL76" s="398"/>
      <c r="BM76" s="398"/>
      <c r="BN76" s="398"/>
      <c r="BO76" s="398"/>
      <c r="BP76" s="398"/>
      <c r="BQ76" s="398"/>
    </row>
    <row r="77" spans="1:69" s="442" customFormat="1" ht="375">
      <c r="A77" s="410" t="s">
        <v>787</v>
      </c>
      <c r="B77" s="424" t="s">
        <v>819</v>
      </c>
      <c r="C77" s="411"/>
      <c r="D77" s="412" t="s">
        <v>729</v>
      </c>
      <c r="E77" s="413">
        <v>1</v>
      </c>
      <c r="F77" s="414"/>
      <c r="G77" s="415">
        <f>+F77*E77</f>
        <v>0</v>
      </c>
      <c r="H77" s="398"/>
      <c r="I77" s="479" t="s">
        <v>747</v>
      </c>
      <c r="J77" s="479" t="s">
        <v>748</v>
      </c>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c r="AH77" s="398"/>
      <c r="AI77" s="398"/>
      <c r="AJ77" s="398"/>
      <c r="AK77" s="398"/>
      <c r="AL77" s="398"/>
      <c r="AM77" s="398"/>
      <c r="AN77" s="398"/>
      <c r="AO77" s="398"/>
      <c r="AP77" s="398"/>
      <c r="AQ77" s="398"/>
      <c r="AR77" s="398"/>
      <c r="AS77" s="398"/>
      <c r="AT77" s="398"/>
      <c r="AU77" s="398"/>
      <c r="AV77" s="398"/>
      <c r="AW77" s="398"/>
      <c r="AX77" s="398"/>
      <c r="AY77" s="398"/>
      <c r="AZ77" s="398"/>
      <c r="BA77" s="398"/>
      <c r="BB77" s="398"/>
      <c r="BC77" s="398"/>
      <c r="BD77" s="398"/>
      <c r="BE77" s="398"/>
      <c r="BF77" s="398"/>
      <c r="BG77" s="398"/>
      <c r="BH77" s="398"/>
      <c r="BI77" s="398"/>
      <c r="BJ77" s="398"/>
      <c r="BK77" s="398"/>
      <c r="BL77" s="398"/>
      <c r="BM77" s="398"/>
      <c r="BN77" s="398"/>
      <c r="BO77" s="398"/>
      <c r="BP77" s="398"/>
      <c r="BQ77" s="398"/>
    </row>
    <row r="78" spans="1:69" s="438" customFormat="1" ht="285">
      <c r="A78" s="408" t="s">
        <v>788</v>
      </c>
      <c r="B78" s="406" t="s">
        <v>812</v>
      </c>
      <c r="C78" s="402"/>
      <c r="D78" s="403" t="s">
        <v>729</v>
      </c>
      <c r="E78" s="404">
        <v>5</v>
      </c>
      <c r="F78" s="405"/>
      <c r="G78" s="409">
        <f>+F78*E78</f>
        <v>0</v>
      </c>
      <c r="H78" s="435"/>
      <c r="I78" s="479" t="s">
        <v>747</v>
      </c>
      <c r="J78" s="479" t="s">
        <v>748</v>
      </c>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5"/>
      <c r="AZ78" s="435"/>
      <c r="BA78" s="435"/>
      <c r="BB78" s="435"/>
      <c r="BC78" s="435"/>
      <c r="BD78" s="435"/>
      <c r="BE78" s="435"/>
      <c r="BF78" s="435"/>
      <c r="BG78" s="435"/>
      <c r="BH78" s="435"/>
      <c r="BI78" s="435"/>
      <c r="BJ78" s="435"/>
      <c r="BK78" s="435"/>
      <c r="BL78" s="435"/>
      <c r="BM78" s="435"/>
      <c r="BN78" s="435"/>
      <c r="BO78" s="435"/>
      <c r="BP78" s="435"/>
      <c r="BQ78" s="435"/>
    </row>
    <row r="79" spans="1:69" s="438" customFormat="1" ht="390">
      <c r="A79" s="408" t="s">
        <v>789</v>
      </c>
      <c r="B79" s="406" t="s">
        <v>818</v>
      </c>
      <c r="C79" s="406"/>
      <c r="D79" s="403" t="s">
        <v>729</v>
      </c>
      <c r="E79" s="404">
        <v>1</v>
      </c>
      <c r="F79" s="405"/>
      <c r="G79" s="409">
        <f t="shared" ref="G79:G80" si="13">+E79*F79</f>
        <v>0</v>
      </c>
      <c r="H79" s="435"/>
      <c r="I79" s="479" t="s">
        <v>747</v>
      </c>
      <c r="J79" s="479" t="s">
        <v>748</v>
      </c>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5"/>
      <c r="AZ79" s="435"/>
      <c r="BA79" s="435"/>
      <c r="BB79" s="435"/>
      <c r="BC79" s="435"/>
      <c r="BD79" s="435"/>
      <c r="BE79" s="435"/>
      <c r="BF79" s="435"/>
      <c r="BG79" s="435"/>
      <c r="BH79" s="435"/>
      <c r="BI79" s="435"/>
      <c r="BJ79" s="435"/>
      <c r="BK79" s="435"/>
      <c r="BL79" s="435"/>
      <c r="BM79" s="435"/>
      <c r="BN79" s="435"/>
      <c r="BO79" s="435"/>
      <c r="BP79" s="435"/>
      <c r="BQ79" s="435"/>
    </row>
    <row r="80" spans="1:69" s="438" customFormat="1" ht="216.75" customHeight="1">
      <c r="A80" s="484" t="s">
        <v>790</v>
      </c>
      <c r="B80" s="485" t="s">
        <v>776</v>
      </c>
      <c r="C80" s="486"/>
      <c r="D80" s="487" t="s">
        <v>199</v>
      </c>
      <c r="E80" s="404">
        <v>1</v>
      </c>
      <c r="F80" s="405"/>
      <c r="G80" s="409">
        <f t="shared" si="13"/>
        <v>0</v>
      </c>
      <c r="H80" s="435"/>
      <c r="I80" s="479" t="s">
        <v>747</v>
      </c>
      <c r="J80" s="479" t="s">
        <v>748</v>
      </c>
      <c r="K80" s="435"/>
      <c r="L80" s="435"/>
      <c r="M80" s="435"/>
      <c r="N80" s="435"/>
      <c r="O80" s="435"/>
      <c r="P80" s="435"/>
      <c r="Q80" s="435"/>
      <c r="R80" s="435"/>
      <c r="S80" s="435"/>
      <c r="T80" s="435"/>
      <c r="U80" s="435"/>
      <c r="V80" s="435"/>
      <c r="W80" s="435"/>
      <c r="X80" s="435"/>
      <c r="Y80" s="435"/>
      <c r="Z80" s="435"/>
      <c r="AA80" s="435"/>
      <c r="AB80" s="435"/>
      <c r="AC80" s="435"/>
      <c r="AD80" s="435"/>
      <c r="AE80" s="435"/>
      <c r="AF80" s="435"/>
      <c r="AG80" s="435"/>
      <c r="AH80" s="435"/>
      <c r="AI80" s="435"/>
      <c r="AJ80" s="435"/>
      <c r="AK80" s="435"/>
      <c r="AL80" s="435"/>
      <c r="AM80" s="435"/>
      <c r="AN80" s="435"/>
      <c r="AO80" s="435"/>
      <c r="AP80" s="435"/>
      <c r="AQ80" s="435"/>
      <c r="AR80" s="435"/>
      <c r="AS80" s="435"/>
      <c r="AT80" s="435"/>
      <c r="AU80" s="435"/>
      <c r="AV80" s="435"/>
      <c r="AW80" s="435"/>
      <c r="AX80" s="435"/>
      <c r="AY80" s="435"/>
      <c r="AZ80" s="435"/>
      <c r="BA80" s="435"/>
      <c r="BB80" s="435"/>
      <c r="BC80" s="435"/>
      <c r="BD80" s="435"/>
      <c r="BE80" s="435"/>
      <c r="BF80" s="435"/>
      <c r="BG80" s="435"/>
      <c r="BH80" s="435"/>
      <c r="BI80" s="435"/>
      <c r="BJ80" s="435"/>
      <c r="BK80" s="435"/>
      <c r="BL80" s="435"/>
      <c r="BM80" s="435"/>
      <c r="BN80" s="435"/>
      <c r="BO80" s="435"/>
      <c r="BP80" s="435"/>
      <c r="BQ80" s="435"/>
    </row>
    <row r="81" spans="1:69" s="438" customFormat="1" ht="120.95" customHeight="1" thickBot="1">
      <c r="A81" s="416" t="s">
        <v>791</v>
      </c>
      <c r="B81" s="422" t="s">
        <v>726</v>
      </c>
      <c r="C81" s="417"/>
      <c r="D81" s="418" t="s">
        <v>729</v>
      </c>
      <c r="E81" s="419">
        <v>16</v>
      </c>
      <c r="F81" s="420"/>
      <c r="G81" s="425">
        <f t="shared" ref="G81" si="14">+F81*E81</f>
        <v>0</v>
      </c>
      <c r="H81" s="435"/>
      <c r="I81" s="479" t="s">
        <v>749</v>
      </c>
      <c r="J81" s="479" t="s">
        <v>750</v>
      </c>
      <c r="K81" s="435"/>
      <c r="L81" s="435"/>
      <c r="M81" s="435"/>
      <c r="N81" s="435"/>
      <c r="O81" s="435"/>
      <c r="P81" s="435"/>
      <c r="Q81" s="435"/>
      <c r="R81" s="435"/>
      <c r="S81" s="435"/>
      <c r="T81" s="435"/>
      <c r="U81" s="435"/>
      <c r="V81" s="435"/>
      <c r="W81" s="435"/>
      <c r="X81" s="435"/>
      <c r="Y81" s="435"/>
      <c r="Z81" s="435"/>
      <c r="AA81" s="435"/>
      <c r="AB81" s="435"/>
      <c r="AC81" s="435"/>
      <c r="AD81" s="435"/>
      <c r="AE81" s="435"/>
      <c r="AF81" s="435"/>
      <c r="AG81" s="435"/>
      <c r="AH81" s="435"/>
      <c r="AI81" s="435"/>
      <c r="AJ81" s="435"/>
      <c r="AK81" s="435"/>
      <c r="AL81" s="435"/>
      <c r="AM81" s="435"/>
      <c r="AN81" s="435"/>
      <c r="AO81" s="435"/>
      <c r="AP81" s="435"/>
      <c r="AQ81" s="435"/>
      <c r="AR81" s="435"/>
      <c r="AS81" s="435"/>
      <c r="AT81" s="435"/>
      <c r="AU81" s="435"/>
      <c r="AV81" s="435"/>
      <c r="AW81" s="435"/>
      <c r="AX81" s="435"/>
      <c r="AY81" s="435"/>
      <c r="AZ81" s="435"/>
      <c r="BA81" s="435"/>
      <c r="BB81" s="435"/>
      <c r="BC81" s="435"/>
      <c r="BD81" s="435"/>
      <c r="BE81" s="435"/>
      <c r="BF81" s="435"/>
      <c r="BG81" s="435"/>
      <c r="BH81" s="435"/>
      <c r="BI81" s="435"/>
      <c r="BJ81" s="435"/>
      <c r="BK81" s="435"/>
      <c r="BL81" s="435"/>
      <c r="BM81" s="435"/>
      <c r="BN81" s="435"/>
      <c r="BO81" s="435"/>
      <c r="BP81" s="435"/>
      <c r="BQ81" s="435"/>
    </row>
    <row r="82" spans="1:69" s="444" customFormat="1" ht="30" customHeight="1" thickBot="1">
      <c r="A82" s="398"/>
      <c r="B82" s="398"/>
      <c r="C82" s="398" t="s">
        <v>792</v>
      </c>
      <c r="D82" s="398"/>
      <c r="F82" s="432"/>
      <c r="G82" s="432"/>
      <c r="H82" s="423">
        <f>SUM(G77:G81)</f>
        <v>0</v>
      </c>
      <c r="I82" s="443"/>
      <c r="J82" s="443"/>
      <c r="K82" s="443"/>
      <c r="L82" s="443"/>
      <c r="M82" s="443"/>
      <c r="N82" s="443"/>
      <c r="O82" s="443"/>
      <c r="P82" s="443"/>
      <c r="Q82" s="443"/>
      <c r="R82" s="443"/>
      <c r="S82" s="443"/>
      <c r="T82" s="443"/>
      <c r="U82" s="443"/>
      <c r="V82" s="443"/>
      <c r="W82" s="443"/>
      <c r="X82" s="443"/>
      <c r="Y82" s="443"/>
      <c r="Z82" s="443"/>
      <c r="AA82" s="443"/>
      <c r="AB82" s="443"/>
      <c r="AC82" s="443"/>
      <c r="AD82" s="443"/>
      <c r="AE82" s="443"/>
      <c r="AF82" s="443"/>
      <c r="AG82" s="443"/>
      <c r="AH82" s="443"/>
      <c r="AI82" s="443"/>
      <c r="AJ82" s="443"/>
      <c r="AK82" s="443"/>
      <c r="AL82" s="443"/>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row>
    <row r="83" spans="1:69" s="444" customFormat="1" ht="30" customHeight="1" thickBot="1">
      <c r="A83" s="439">
        <v>12</v>
      </c>
      <c r="B83" s="433" t="s">
        <v>793</v>
      </c>
      <c r="C83" s="398"/>
      <c r="D83" s="398"/>
      <c r="F83" s="432"/>
      <c r="G83" s="432"/>
      <c r="H83" s="481"/>
      <c r="I83" s="443"/>
      <c r="J83" s="443"/>
      <c r="K83" s="443"/>
      <c r="L83" s="443"/>
      <c r="M83" s="443"/>
      <c r="N83" s="443"/>
      <c r="O83" s="443"/>
      <c r="P83" s="443"/>
      <c r="Q83" s="443"/>
      <c r="R83" s="443"/>
      <c r="S83" s="443"/>
      <c r="T83" s="443"/>
      <c r="U83" s="443"/>
      <c r="V83" s="443"/>
      <c r="W83" s="443"/>
      <c r="X83" s="443"/>
      <c r="Y83" s="443"/>
      <c r="Z83" s="443"/>
      <c r="AA83" s="443"/>
      <c r="AB83" s="443"/>
      <c r="AC83" s="443"/>
      <c r="AD83" s="443"/>
      <c r="AE83" s="443"/>
      <c r="AF83" s="443"/>
      <c r="AG83" s="443"/>
      <c r="AH83" s="443"/>
      <c r="AI83" s="443"/>
      <c r="AJ83" s="443"/>
      <c r="AK83" s="443"/>
      <c r="AL83" s="443"/>
      <c r="AM83" s="443"/>
      <c r="AN83" s="443"/>
      <c r="AO83" s="443"/>
      <c r="AP83" s="443"/>
      <c r="AQ83" s="443"/>
      <c r="AR83" s="443"/>
      <c r="AS83" s="443"/>
      <c r="AT83" s="443"/>
      <c r="AU83" s="443"/>
      <c r="AV83" s="443"/>
      <c r="AW83" s="443"/>
      <c r="AX83" s="443"/>
      <c r="AY83" s="443"/>
      <c r="AZ83" s="443"/>
      <c r="BA83" s="443"/>
      <c r="BB83" s="443"/>
      <c r="BC83" s="443"/>
      <c r="BD83" s="443"/>
      <c r="BE83" s="443"/>
      <c r="BF83" s="443"/>
      <c r="BG83" s="443"/>
      <c r="BH83" s="443"/>
      <c r="BI83" s="443"/>
      <c r="BJ83" s="443"/>
      <c r="BK83" s="443"/>
      <c r="BL83" s="443"/>
      <c r="BM83" s="443"/>
      <c r="BN83" s="443"/>
      <c r="BO83" s="443"/>
      <c r="BP83" s="443"/>
      <c r="BQ83" s="443"/>
    </row>
    <row r="84" spans="1:69" s="444" customFormat="1" ht="375">
      <c r="A84" s="410" t="s">
        <v>794</v>
      </c>
      <c r="B84" s="424" t="s">
        <v>819</v>
      </c>
      <c r="C84" s="411"/>
      <c r="D84" s="412" t="s">
        <v>729</v>
      </c>
      <c r="E84" s="413">
        <v>1</v>
      </c>
      <c r="F84" s="414">
        <f>+F77</f>
        <v>0</v>
      </c>
      <c r="G84" s="415">
        <f>+F84*E84</f>
        <v>0</v>
      </c>
      <c r="H84" s="481"/>
      <c r="I84" s="479" t="s">
        <v>747</v>
      </c>
      <c r="J84" s="479" t="s">
        <v>748</v>
      </c>
      <c r="K84" s="443"/>
      <c r="L84" s="443"/>
      <c r="M84" s="443"/>
      <c r="N84" s="443"/>
      <c r="O84" s="443"/>
      <c r="P84" s="443"/>
      <c r="Q84" s="443"/>
      <c r="R84" s="443"/>
      <c r="S84" s="443"/>
      <c r="T84" s="443"/>
      <c r="U84" s="443"/>
      <c r="V84" s="443"/>
      <c r="W84" s="443"/>
      <c r="X84" s="443"/>
      <c r="Y84" s="443"/>
      <c r="Z84" s="443"/>
      <c r="AA84" s="443"/>
      <c r="AB84" s="443"/>
      <c r="AC84" s="443"/>
      <c r="AD84" s="443"/>
      <c r="AE84" s="443"/>
      <c r="AF84" s="443"/>
      <c r="AG84" s="443"/>
      <c r="AH84" s="443"/>
      <c r="AI84" s="443"/>
      <c r="AJ84" s="443"/>
      <c r="AK84" s="443"/>
      <c r="AL84" s="443"/>
      <c r="AM84" s="443"/>
      <c r="AN84" s="443"/>
      <c r="AO84" s="443"/>
      <c r="AP84" s="443"/>
      <c r="AQ84" s="443"/>
      <c r="AR84" s="443"/>
      <c r="AS84" s="443"/>
      <c r="AT84" s="443"/>
      <c r="AU84" s="443"/>
      <c r="AV84" s="443"/>
      <c r="AW84" s="443"/>
      <c r="AX84" s="443"/>
      <c r="AY84" s="443"/>
      <c r="AZ84" s="443"/>
      <c r="BA84" s="443"/>
      <c r="BB84" s="443"/>
      <c r="BC84" s="443"/>
      <c r="BD84" s="443"/>
      <c r="BE84" s="443"/>
      <c r="BF84" s="443"/>
      <c r="BG84" s="443"/>
      <c r="BH84" s="443"/>
      <c r="BI84" s="443"/>
      <c r="BJ84" s="443"/>
      <c r="BK84" s="443"/>
      <c r="BL84" s="443"/>
      <c r="BM84" s="443"/>
      <c r="BN84" s="443"/>
      <c r="BO84" s="443"/>
      <c r="BP84" s="443"/>
      <c r="BQ84" s="443"/>
    </row>
    <row r="85" spans="1:69" s="444" customFormat="1" ht="285">
      <c r="A85" s="408" t="s">
        <v>795</v>
      </c>
      <c r="B85" s="406" t="s">
        <v>812</v>
      </c>
      <c r="C85" s="402"/>
      <c r="D85" s="403" t="s">
        <v>729</v>
      </c>
      <c r="E85" s="404">
        <v>3</v>
      </c>
      <c r="F85" s="405">
        <f>+F78</f>
        <v>0</v>
      </c>
      <c r="G85" s="409">
        <f>+F85*E85</f>
        <v>0</v>
      </c>
      <c r="H85" s="481"/>
      <c r="I85" s="479" t="s">
        <v>747</v>
      </c>
      <c r="J85" s="479" t="s">
        <v>748</v>
      </c>
      <c r="K85" s="443"/>
      <c r="L85" s="443"/>
      <c r="M85" s="443"/>
      <c r="N85" s="443"/>
      <c r="O85" s="443"/>
      <c r="P85" s="443"/>
      <c r="Q85" s="443"/>
      <c r="R85" s="443"/>
      <c r="S85" s="443"/>
      <c r="T85" s="443"/>
      <c r="U85" s="443"/>
      <c r="V85" s="443"/>
      <c r="W85" s="443"/>
      <c r="X85" s="443"/>
      <c r="Y85" s="443"/>
      <c r="Z85" s="443"/>
      <c r="AA85" s="443"/>
      <c r="AB85" s="443"/>
      <c r="AC85" s="443"/>
      <c r="AD85" s="443"/>
      <c r="AE85" s="443"/>
      <c r="AF85" s="443"/>
      <c r="AG85" s="443"/>
      <c r="AH85" s="443"/>
      <c r="AI85" s="443"/>
      <c r="AJ85" s="443"/>
      <c r="AK85" s="443"/>
      <c r="AL85" s="443"/>
      <c r="AM85" s="443"/>
      <c r="AN85" s="443"/>
      <c r="AO85" s="443"/>
      <c r="AP85" s="443"/>
      <c r="AQ85" s="443"/>
      <c r="AR85" s="443"/>
      <c r="AS85" s="443"/>
      <c r="AT85" s="443"/>
      <c r="AU85" s="443"/>
      <c r="AV85" s="443"/>
      <c r="AW85" s="443"/>
      <c r="AX85" s="443"/>
      <c r="AY85" s="443"/>
      <c r="AZ85" s="443"/>
      <c r="BA85" s="443"/>
      <c r="BB85" s="443"/>
      <c r="BC85" s="443"/>
      <c r="BD85" s="443"/>
      <c r="BE85" s="443"/>
      <c r="BF85" s="443"/>
      <c r="BG85" s="443"/>
      <c r="BH85" s="443"/>
      <c r="BI85" s="443"/>
      <c r="BJ85" s="443"/>
      <c r="BK85" s="443"/>
      <c r="BL85" s="443"/>
      <c r="BM85" s="443"/>
      <c r="BN85" s="443"/>
      <c r="BO85" s="443"/>
      <c r="BP85" s="443"/>
      <c r="BQ85" s="443"/>
    </row>
    <row r="86" spans="1:69" s="444" customFormat="1" ht="187.5" customHeight="1">
      <c r="A86" s="408" t="s">
        <v>796</v>
      </c>
      <c r="B86" s="485" t="s">
        <v>776</v>
      </c>
      <c r="C86" s="486"/>
      <c r="D86" s="487" t="s">
        <v>199</v>
      </c>
      <c r="E86" s="404">
        <v>1</v>
      </c>
      <c r="F86" s="405"/>
      <c r="G86" s="409">
        <f t="shared" ref="G86" si="15">+E86*F86</f>
        <v>0</v>
      </c>
      <c r="H86" s="481"/>
      <c r="I86" s="479" t="s">
        <v>747</v>
      </c>
      <c r="J86" s="479" t="s">
        <v>748</v>
      </c>
      <c r="K86" s="443"/>
      <c r="L86" s="443"/>
      <c r="M86" s="443"/>
      <c r="N86" s="443"/>
      <c r="O86" s="443"/>
      <c r="P86" s="443"/>
      <c r="Q86" s="443"/>
      <c r="R86" s="443"/>
      <c r="S86" s="443"/>
      <c r="T86" s="443"/>
      <c r="U86" s="443"/>
      <c r="V86" s="443"/>
      <c r="W86" s="443"/>
      <c r="X86" s="443"/>
      <c r="Y86" s="443"/>
      <c r="Z86" s="443"/>
      <c r="AA86" s="443"/>
      <c r="AB86" s="443"/>
      <c r="AC86" s="443"/>
      <c r="AD86" s="443"/>
      <c r="AE86" s="443"/>
      <c r="AF86" s="443"/>
      <c r="AG86" s="443"/>
      <c r="AH86" s="443"/>
      <c r="AI86" s="443"/>
      <c r="AJ86" s="443"/>
      <c r="AK86" s="443"/>
      <c r="AL86" s="443"/>
      <c r="AM86" s="443"/>
      <c r="AN86" s="443"/>
      <c r="AO86" s="443"/>
      <c r="AP86" s="443"/>
      <c r="AQ86" s="443"/>
      <c r="AR86" s="443"/>
      <c r="AS86" s="443"/>
      <c r="AT86" s="443"/>
      <c r="AU86" s="443"/>
      <c r="AV86" s="443"/>
      <c r="AW86" s="443"/>
      <c r="AX86" s="443"/>
      <c r="AY86" s="443"/>
      <c r="AZ86" s="443"/>
      <c r="BA86" s="443"/>
      <c r="BB86" s="443"/>
      <c r="BC86" s="443"/>
      <c r="BD86" s="443"/>
      <c r="BE86" s="443"/>
      <c r="BF86" s="443"/>
      <c r="BG86" s="443"/>
      <c r="BH86" s="443"/>
      <c r="BI86" s="443"/>
      <c r="BJ86" s="443"/>
      <c r="BK86" s="443"/>
      <c r="BL86" s="443"/>
      <c r="BM86" s="443"/>
      <c r="BN86" s="443"/>
      <c r="BO86" s="443"/>
      <c r="BP86" s="443"/>
      <c r="BQ86" s="443"/>
    </row>
    <row r="87" spans="1:69" s="444" customFormat="1" ht="129" customHeight="1">
      <c r="A87" s="408" t="s">
        <v>797</v>
      </c>
      <c r="B87" s="406" t="s">
        <v>809</v>
      </c>
      <c r="C87" s="406"/>
      <c r="D87" s="407" t="s">
        <v>729</v>
      </c>
      <c r="E87" s="404">
        <v>1</v>
      </c>
      <c r="F87" s="405"/>
      <c r="G87" s="409">
        <f t="shared" ref="G87:G88" si="16">+F87*E87</f>
        <v>0</v>
      </c>
      <c r="H87" s="481"/>
      <c r="I87" s="479" t="s">
        <v>747</v>
      </c>
      <c r="J87" s="479" t="s">
        <v>748</v>
      </c>
      <c r="K87" s="443"/>
      <c r="L87" s="443"/>
      <c r="M87" s="443"/>
      <c r="N87" s="443"/>
      <c r="O87" s="443"/>
      <c r="P87" s="443"/>
      <c r="Q87" s="443"/>
      <c r="R87" s="443"/>
      <c r="S87" s="443"/>
      <c r="T87" s="443"/>
      <c r="U87" s="443"/>
      <c r="V87" s="443"/>
      <c r="W87" s="443"/>
      <c r="X87" s="443"/>
      <c r="Y87" s="443"/>
      <c r="Z87" s="443"/>
      <c r="AA87" s="443"/>
      <c r="AB87" s="443"/>
      <c r="AC87" s="443"/>
      <c r="AD87" s="443"/>
      <c r="AE87" s="443"/>
      <c r="AF87" s="443"/>
      <c r="AG87" s="443"/>
      <c r="AH87" s="443"/>
      <c r="AI87" s="443"/>
      <c r="AJ87" s="443"/>
      <c r="AK87" s="443"/>
      <c r="AL87" s="443"/>
      <c r="AM87" s="443"/>
      <c r="AN87" s="443"/>
      <c r="AO87" s="443"/>
      <c r="AP87" s="443"/>
      <c r="AQ87" s="443"/>
      <c r="AR87" s="443"/>
      <c r="AS87" s="443"/>
      <c r="AT87" s="443"/>
      <c r="AU87" s="443"/>
      <c r="AV87" s="443"/>
      <c r="AW87" s="443"/>
      <c r="AX87" s="443"/>
      <c r="AY87" s="443"/>
      <c r="AZ87" s="443"/>
      <c r="BA87" s="443"/>
      <c r="BB87" s="443"/>
      <c r="BC87" s="443"/>
      <c r="BD87" s="443"/>
      <c r="BE87" s="443"/>
      <c r="BF87" s="443"/>
      <c r="BG87" s="443"/>
      <c r="BH87" s="443"/>
      <c r="BI87" s="443"/>
      <c r="BJ87" s="443"/>
      <c r="BK87" s="443"/>
      <c r="BL87" s="443"/>
      <c r="BM87" s="443"/>
      <c r="BN87" s="443"/>
      <c r="BO87" s="443"/>
      <c r="BP87" s="443"/>
      <c r="BQ87" s="443"/>
    </row>
    <row r="88" spans="1:69" s="444" customFormat="1" ht="129" customHeight="1">
      <c r="A88" s="408" t="s">
        <v>798</v>
      </c>
      <c r="B88" s="406" t="s">
        <v>808</v>
      </c>
      <c r="C88" s="402"/>
      <c r="D88" s="407" t="s">
        <v>729</v>
      </c>
      <c r="E88" s="404">
        <v>100</v>
      </c>
      <c r="F88" s="405"/>
      <c r="G88" s="409">
        <f t="shared" si="16"/>
        <v>0</v>
      </c>
      <c r="H88" s="481"/>
      <c r="I88" s="479" t="s">
        <v>749</v>
      </c>
      <c r="J88" s="479" t="s">
        <v>750</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3"/>
      <c r="AK88" s="443"/>
      <c r="AL88" s="443"/>
      <c r="AM88" s="443"/>
      <c r="AN88" s="443"/>
      <c r="AO88" s="443"/>
      <c r="AP88" s="443"/>
      <c r="AQ88" s="443"/>
      <c r="AR88" s="443"/>
      <c r="AS88" s="443"/>
      <c r="AT88" s="443"/>
      <c r="AU88" s="443"/>
      <c r="AV88" s="443"/>
      <c r="AW88" s="443"/>
      <c r="AX88" s="443"/>
      <c r="AY88" s="443"/>
      <c r="AZ88" s="443"/>
      <c r="BA88" s="443"/>
      <c r="BB88" s="443"/>
      <c r="BC88" s="443"/>
      <c r="BD88" s="443"/>
      <c r="BE88" s="443"/>
      <c r="BF88" s="443"/>
      <c r="BG88" s="443"/>
      <c r="BH88" s="443"/>
      <c r="BI88" s="443"/>
      <c r="BJ88" s="443"/>
      <c r="BK88" s="443"/>
      <c r="BL88" s="443"/>
      <c r="BM88" s="443"/>
      <c r="BN88" s="443"/>
      <c r="BO88" s="443"/>
      <c r="BP88" s="443"/>
      <c r="BQ88" s="443"/>
    </row>
    <row r="89" spans="1:69" s="444" customFormat="1" ht="150" customHeight="1">
      <c r="A89" s="408" t="s">
        <v>800</v>
      </c>
      <c r="B89" s="406" t="s">
        <v>799</v>
      </c>
      <c r="C89" s="402"/>
      <c r="D89" s="407" t="s">
        <v>729</v>
      </c>
      <c r="E89" s="404">
        <v>1</v>
      </c>
      <c r="F89" s="405"/>
      <c r="G89" s="409">
        <f>+F89*E89</f>
        <v>0</v>
      </c>
      <c r="H89" s="481"/>
      <c r="I89" s="479" t="s">
        <v>805</v>
      </c>
      <c r="J89" s="479" t="s">
        <v>806</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3"/>
      <c r="AK89" s="443"/>
      <c r="AL89" s="443"/>
      <c r="AM89" s="443"/>
      <c r="AN89" s="443"/>
      <c r="AO89" s="443"/>
      <c r="AP89" s="443"/>
      <c r="AQ89" s="443"/>
      <c r="AR89" s="443"/>
      <c r="AS89" s="443"/>
      <c r="AT89" s="443"/>
      <c r="AU89" s="443"/>
      <c r="AV89" s="443"/>
      <c r="AW89" s="443"/>
      <c r="AX89" s="443"/>
      <c r="AY89" s="443"/>
      <c r="AZ89" s="443"/>
      <c r="BA89" s="443"/>
      <c r="BB89" s="443"/>
      <c r="BC89" s="443"/>
      <c r="BD89" s="443"/>
      <c r="BE89" s="443"/>
      <c r="BF89" s="443"/>
      <c r="BG89" s="443"/>
      <c r="BH89" s="443"/>
      <c r="BI89" s="443"/>
      <c r="BJ89" s="443"/>
      <c r="BK89" s="443"/>
      <c r="BL89" s="443"/>
      <c r="BM89" s="443"/>
      <c r="BN89" s="443"/>
      <c r="BO89" s="443"/>
      <c r="BP89" s="443"/>
      <c r="BQ89" s="443"/>
    </row>
    <row r="90" spans="1:69" s="444" customFormat="1" ht="150">
      <c r="A90" s="408">
        <v>12.7</v>
      </c>
      <c r="B90" s="406" t="s">
        <v>807</v>
      </c>
      <c r="C90" s="501"/>
      <c r="D90" s="407" t="s">
        <v>729</v>
      </c>
      <c r="E90" s="404">
        <v>20</v>
      </c>
      <c r="F90" s="498"/>
      <c r="G90" s="409">
        <f>+F90*E90</f>
        <v>0</v>
      </c>
      <c r="H90" s="481"/>
      <c r="I90" s="479" t="s">
        <v>805</v>
      </c>
      <c r="J90" s="479" t="s">
        <v>806</v>
      </c>
      <c r="K90" s="443"/>
      <c r="L90" s="443"/>
      <c r="M90" s="443"/>
      <c r="N90" s="443"/>
      <c r="O90" s="443"/>
      <c r="P90" s="443"/>
      <c r="Q90" s="443"/>
      <c r="R90" s="443"/>
      <c r="S90" s="443"/>
      <c r="T90" s="443"/>
      <c r="U90" s="443"/>
      <c r="V90" s="443"/>
      <c r="W90" s="443"/>
      <c r="X90" s="443"/>
      <c r="Y90" s="443"/>
      <c r="Z90" s="443"/>
      <c r="AA90" s="443"/>
      <c r="AB90" s="443"/>
      <c r="AC90" s="443"/>
      <c r="AD90" s="443"/>
      <c r="AE90" s="443"/>
      <c r="AF90" s="443"/>
      <c r="AG90" s="443"/>
      <c r="AH90" s="443"/>
      <c r="AI90" s="443"/>
      <c r="AJ90" s="443"/>
      <c r="AK90" s="443"/>
      <c r="AL90" s="443"/>
      <c r="AM90" s="443"/>
      <c r="AN90" s="443"/>
      <c r="AO90" s="443"/>
      <c r="AP90" s="443"/>
      <c r="AQ90" s="443"/>
      <c r="AR90" s="443"/>
      <c r="AS90" s="443"/>
      <c r="AT90" s="443"/>
      <c r="AU90" s="443"/>
      <c r="AV90" s="443"/>
      <c r="AW90" s="443"/>
      <c r="AX90" s="443"/>
      <c r="AY90" s="443"/>
      <c r="AZ90" s="443"/>
      <c r="BA90" s="443"/>
      <c r="BB90" s="443"/>
      <c r="BC90" s="443"/>
      <c r="BD90" s="443"/>
      <c r="BE90" s="443"/>
      <c r="BF90" s="443"/>
      <c r="BG90" s="443"/>
      <c r="BH90" s="443"/>
      <c r="BI90" s="443"/>
      <c r="BJ90" s="443"/>
      <c r="BK90" s="443"/>
      <c r="BL90" s="443"/>
      <c r="BM90" s="443"/>
      <c r="BN90" s="443"/>
      <c r="BO90" s="443"/>
      <c r="BP90" s="443"/>
      <c r="BQ90" s="443"/>
    </row>
    <row r="91" spans="1:69" s="444" customFormat="1" ht="164.25" customHeight="1">
      <c r="A91" s="408">
        <v>12.8</v>
      </c>
      <c r="B91" s="406" t="s">
        <v>810</v>
      </c>
      <c r="C91" s="402"/>
      <c r="D91" s="407" t="s">
        <v>729</v>
      </c>
      <c r="E91" s="404">
        <v>8</v>
      </c>
      <c r="F91" s="498"/>
      <c r="G91" s="409">
        <f>+F91*E91</f>
        <v>0</v>
      </c>
      <c r="H91" s="481"/>
      <c r="I91" s="479" t="s">
        <v>805</v>
      </c>
      <c r="J91" s="479" t="s">
        <v>806</v>
      </c>
      <c r="K91" s="443"/>
      <c r="L91" s="443"/>
      <c r="M91" s="443"/>
      <c r="N91" s="443"/>
      <c r="O91" s="443"/>
      <c r="P91" s="443"/>
      <c r="Q91" s="443"/>
      <c r="R91" s="443"/>
      <c r="S91" s="443"/>
      <c r="T91" s="443"/>
      <c r="U91" s="443"/>
      <c r="V91" s="443"/>
      <c r="W91" s="443"/>
      <c r="X91" s="443"/>
      <c r="Y91" s="443"/>
      <c r="Z91" s="443"/>
      <c r="AA91" s="443"/>
      <c r="AB91" s="443"/>
      <c r="AC91" s="443"/>
      <c r="AD91" s="443"/>
      <c r="AE91" s="443"/>
      <c r="AF91" s="443"/>
      <c r="AG91" s="443"/>
      <c r="AH91" s="443"/>
      <c r="AI91" s="443"/>
      <c r="AJ91" s="443"/>
      <c r="AK91" s="443"/>
      <c r="AL91" s="443"/>
      <c r="AM91" s="443"/>
      <c r="AN91" s="443"/>
      <c r="AO91" s="443"/>
      <c r="AP91" s="443"/>
      <c r="AQ91" s="443"/>
      <c r="AR91" s="443"/>
      <c r="AS91" s="443"/>
      <c r="AT91" s="443"/>
      <c r="AU91" s="443"/>
      <c r="AV91" s="443"/>
      <c r="AW91" s="443"/>
      <c r="AX91" s="443"/>
      <c r="AY91" s="443"/>
      <c r="AZ91" s="443"/>
      <c r="BA91" s="443"/>
      <c r="BB91" s="443"/>
      <c r="BC91" s="443"/>
      <c r="BD91" s="443"/>
      <c r="BE91" s="443"/>
      <c r="BF91" s="443"/>
      <c r="BG91" s="443"/>
      <c r="BH91" s="443"/>
      <c r="BI91" s="443"/>
      <c r="BJ91" s="443"/>
      <c r="BK91" s="443"/>
      <c r="BL91" s="443"/>
      <c r="BM91" s="443"/>
      <c r="BN91" s="443"/>
      <c r="BO91" s="443"/>
      <c r="BP91" s="443"/>
      <c r="BQ91" s="443"/>
    </row>
    <row r="92" spans="1:69" s="444" customFormat="1" ht="163.5" customHeight="1" thickBot="1">
      <c r="A92" s="416">
        <v>12.9</v>
      </c>
      <c r="B92" s="437" t="s">
        <v>801</v>
      </c>
      <c r="C92" s="417"/>
      <c r="D92" s="421" t="s">
        <v>729</v>
      </c>
      <c r="E92" s="419">
        <v>16</v>
      </c>
      <c r="F92" s="420"/>
      <c r="G92" s="425">
        <f t="shared" ref="G92" si="17">+E92*F92</f>
        <v>0</v>
      </c>
      <c r="H92" s="481"/>
      <c r="I92" s="479" t="s">
        <v>747</v>
      </c>
      <c r="J92" s="479" t="s">
        <v>748</v>
      </c>
      <c r="K92" s="443"/>
      <c r="L92" s="443"/>
      <c r="M92" s="443"/>
      <c r="N92" s="443"/>
      <c r="O92" s="443"/>
      <c r="P92" s="443"/>
      <c r="Q92" s="443"/>
      <c r="R92" s="443"/>
      <c r="S92" s="443"/>
      <c r="T92" s="443"/>
      <c r="U92" s="443"/>
      <c r="V92" s="443"/>
      <c r="W92" s="443"/>
      <c r="X92" s="443"/>
      <c r="Y92" s="443"/>
      <c r="Z92" s="443"/>
      <c r="AA92" s="443"/>
      <c r="AB92" s="443"/>
      <c r="AC92" s="443"/>
      <c r="AD92" s="443"/>
      <c r="AE92" s="443"/>
      <c r="AF92" s="443"/>
      <c r="AG92" s="443"/>
      <c r="AH92" s="443"/>
      <c r="AI92" s="443"/>
      <c r="AJ92" s="443"/>
      <c r="AK92" s="443"/>
      <c r="AL92" s="443"/>
      <c r="AM92" s="443"/>
      <c r="AN92" s="443"/>
      <c r="AO92" s="443"/>
      <c r="AP92" s="443"/>
      <c r="AQ92" s="443"/>
      <c r="AR92" s="443"/>
      <c r="AS92" s="443"/>
      <c r="AT92" s="443"/>
      <c r="AU92" s="443"/>
      <c r="AV92" s="443"/>
      <c r="AW92" s="443"/>
      <c r="AX92" s="443"/>
      <c r="AY92" s="443"/>
      <c r="AZ92" s="443"/>
      <c r="BA92" s="443"/>
      <c r="BB92" s="443"/>
      <c r="BC92" s="443"/>
      <c r="BD92" s="443"/>
      <c r="BE92" s="443"/>
      <c r="BF92" s="443"/>
      <c r="BG92" s="443"/>
      <c r="BH92" s="443"/>
      <c r="BI92" s="443"/>
      <c r="BJ92" s="443"/>
      <c r="BK92" s="443"/>
      <c r="BL92" s="443"/>
      <c r="BM92" s="443"/>
      <c r="BN92" s="443"/>
      <c r="BO92" s="443"/>
      <c r="BP92" s="443"/>
      <c r="BQ92" s="443"/>
    </row>
    <row r="93" spans="1:69" s="444" customFormat="1" ht="30" customHeight="1" thickBot="1">
      <c r="A93" s="398"/>
      <c r="B93" s="398"/>
      <c r="C93" s="398"/>
      <c r="D93" s="398"/>
      <c r="F93" s="432"/>
      <c r="G93" s="432"/>
      <c r="H93" s="423">
        <f>SUM(G84:G92)</f>
        <v>0</v>
      </c>
      <c r="I93" s="443"/>
      <c r="J93" s="443"/>
      <c r="K93" s="443"/>
      <c r="L93" s="443"/>
      <c r="M93" s="443"/>
      <c r="N93" s="443"/>
      <c r="O93" s="443"/>
      <c r="P93" s="443"/>
      <c r="Q93" s="443"/>
      <c r="R93" s="443"/>
      <c r="S93" s="443"/>
      <c r="T93" s="443"/>
      <c r="U93" s="443"/>
      <c r="V93" s="443"/>
      <c r="W93" s="443"/>
      <c r="X93" s="443"/>
      <c r="Y93" s="443"/>
      <c r="Z93" s="443"/>
      <c r="AA93" s="443"/>
      <c r="AB93" s="443"/>
      <c r="AC93" s="443"/>
      <c r="AD93" s="443"/>
      <c r="AE93" s="443"/>
      <c r="AF93" s="443"/>
      <c r="AG93" s="443"/>
      <c r="AH93" s="443"/>
      <c r="AI93" s="443"/>
      <c r="AJ93" s="443"/>
      <c r="AK93" s="443"/>
      <c r="AL93" s="443"/>
      <c r="AM93" s="443"/>
      <c r="AN93" s="443"/>
      <c r="AO93" s="443"/>
      <c r="AP93" s="443"/>
      <c r="AQ93" s="443"/>
      <c r="AR93" s="443"/>
      <c r="AS93" s="443"/>
      <c r="AT93" s="443"/>
      <c r="AU93" s="443"/>
      <c r="AV93" s="443"/>
      <c r="AW93" s="443"/>
      <c r="AX93" s="443"/>
      <c r="AY93" s="443"/>
      <c r="AZ93" s="443"/>
      <c r="BA93" s="443"/>
      <c r="BB93" s="443"/>
      <c r="BC93" s="443"/>
      <c r="BD93" s="443"/>
      <c r="BE93" s="443"/>
      <c r="BF93" s="443"/>
      <c r="BG93" s="443"/>
      <c r="BH93" s="443"/>
      <c r="BI93" s="443"/>
      <c r="BJ93" s="443"/>
      <c r="BK93" s="443"/>
      <c r="BL93" s="443"/>
      <c r="BM93" s="443"/>
      <c r="BN93" s="443"/>
      <c r="BO93" s="443"/>
      <c r="BP93" s="443"/>
      <c r="BQ93" s="443"/>
    </row>
    <row r="94" spans="1:69" s="444" customFormat="1" ht="30" customHeight="1" thickBot="1">
      <c r="A94" s="439">
        <v>13</v>
      </c>
      <c r="B94" s="433" t="s">
        <v>803</v>
      </c>
      <c r="C94" s="398"/>
      <c r="D94" s="398"/>
      <c r="F94" s="432"/>
      <c r="G94" s="432"/>
      <c r="H94" s="481"/>
      <c r="I94" s="443"/>
      <c r="J94" s="443"/>
      <c r="K94" s="443"/>
      <c r="L94" s="443"/>
      <c r="M94" s="443"/>
      <c r="N94" s="443"/>
      <c r="O94" s="443"/>
      <c r="P94" s="443"/>
      <c r="Q94" s="443"/>
      <c r="R94" s="443"/>
      <c r="S94" s="443"/>
      <c r="T94" s="443"/>
      <c r="U94" s="443"/>
      <c r="V94" s="443"/>
      <c r="W94" s="443"/>
      <c r="X94" s="443"/>
      <c r="Y94" s="443"/>
      <c r="Z94" s="443"/>
      <c r="AA94" s="443"/>
      <c r="AB94" s="443"/>
      <c r="AC94" s="443"/>
      <c r="AD94" s="443"/>
      <c r="AE94" s="443"/>
      <c r="AF94" s="443"/>
      <c r="AG94" s="443"/>
      <c r="AH94" s="443"/>
      <c r="AI94" s="443"/>
      <c r="AJ94" s="443"/>
      <c r="AK94" s="443"/>
      <c r="AL94" s="443"/>
      <c r="AM94" s="443"/>
      <c r="AN94" s="443"/>
      <c r="AO94" s="443"/>
      <c r="AP94" s="443"/>
      <c r="AQ94" s="443"/>
      <c r="AR94" s="443"/>
      <c r="AS94" s="443"/>
      <c r="AT94" s="443"/>
      <c r="AU94" s="443"/>
      <c r="AV94" s="443"/>
      <c r="AW94" s="443"/>
      <c r="AX94" s="443"/>
      <c r="AY94" s="443"/>
      <c r="AZ94" s="443"/>
      <c r="BA94" s="443"/>
      <c r="BB94" s="443"/>
      <c r="BC94" s="443"/>
      <c r="BD94" s="443"/>
      <c r="BE94" s="443"/>
      <c r="BF94" s="443"/>
      <c r="BG94" s="443"/>
      <c r="BH94" s="443"/>
      <c r="BI94" s="443"/>
      <c r="BJ94" s="443"/>
      <c r="BK94" s="443"/>
      <c r="BL94" s="443"/>
      <c r="BM94" s="443"/>
      <c r="BN94" s="443"/>
      <c r="BO94" s="443"/>
      <c r="BP94" s="443"/>
      <c r="BQ94" s="443"/>
    </row>
    <row r="95" spans="1:69" s="444" customFormat="1" ht="207" customHeight="1">
      <c r="A95" s="410" t="s">
        <v>802</v>
      </c>
      <c r="B95" s="424" t="s">
        <v>817</v>
      </c>
      <c r="C95" s="424"/>
      <c r="D95" s="499" t="s">
        <v>729</v>
      </c>
      <c r="E95" s="413">
        <v>6</v>
      </c>
      <c r="F95" s="500"/>
      <c r="G95" s="415">
        <f>+F95*E95</f>
        <v>0</v>
      </c>
      <c r="H95" s="481"/>
      <c r="I95" s="479" t="s">
        <v>805</v>
      </c>
      <c r="J95" s="479" t="s">
        <v>806</v>
      </c>
      <c r="K95" s="443"/>
      <c r="L95" s="443"/>
      <c r="M95" s="443"/>
      <c r="N95" s="443"/>
      <c r="O95" s="443"/>
      <c r="P95" s="443"/>
      <c r="Q95" s="443"/>
      <c r="R95" s="443"/>
      <c r="S95" s="443"/>
      <c r="T95" s="443"/>
      <c r="U95" s="443"/>
      <c r="V95" s="443"/>
      <c r="W95" s="443"/>
      <c r="X95" s="443"/>
      <c r="Y95" s="443"/>
      <c r="Z95" s="443"/>
      <c r="AA95" s="443"/>
      <c r="AB95" s="443"/>
      <c r="AC95" s="443"/>
      <c r="AD95" s="443"/>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3"/>
      <c r="BJ95" s="443"/>
      <c r="BK95" s="443"/>
      <c r="BL95" s="443"/>
      <c r="BM95" s="443"/>
      <c r="BN95" s="443"/>
      <c r="BO95" s="443"/>
      <c r="BP95" s="443"/>
      <c r="BQ95" s="443"/>
    </row>
    <row r="96" spans="1:69" s="444" customFormat="1" ht="204.75" customHeight="1" thickBot="1">
      <c r="A96" s="416">
        <v>13.2</v>
      </c>
      <c r="B96" s="422" t="s">
        <v>811</v>
      </c>
      <c r="C96" s="422"/>
      <c r="D96" s="418" t="s">
        <v>729</v>
      </c>
      <c r="E96" s="419">
        <v>4</v>
      </c>
      <c r="F96" s="492"/>
      <c r="G96" s="425">
        <f>+F96*E96</f>
        <v>0</v>
      </c>
      <c r="H96" s="481"/>
      <c r="I96" s="479" t="s">
        <v>805</v>
      </c>
      <c r="J96" s="479" t="s">
        <v>806</v>
      </c>
      <c r="K96" s="443"/>
      <c r="L96" s="443"/>
      <c r="M96" s="443"/>
      <c r="N96" s="443"/>
      <c r="O96" s="443"/>
      <c r="P96" s="443"/>
      <c r="Q96" s="443"/>
      <c r="R96" s="443"/>
      <c r="S96" s="443"/>
      <c r="T96" s="443"/>
      <c r="U96" s="443"/>
      <c r="V96" s="443"/>
      <c r="W96" s="443"/>
      <c r="X96" s="443"/>
      <c r="Y96" s="443"/>
      <c r="Z96" s="443"/>
      <c r="AA96" s="443"/>
      <c r="AB96" s="443"/>
      <c r="AC96" s="443"/>
      <c r="AD96" s="443"/>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3"/>
      <c r="BJ96" s="443"/>
      <c r="BK96" s="443"/>
      <c r="BL96" s="443"/>
      <c r="BM96" s="443"/>
      <c r="BN96" s="443"/>
      <c r="BO96" s="443"/>
      <c r="BP96" s="443"/>
      <c r="BQ96" s="443"/>
    </row>
    <row r="97" spans="1:77" s="444" customFormat="1" ht="62.25" customHeight="1" thickBot="1">
      <c r="A97" s="398"/>
      <c r="B97" s="398"/>
      <c r="C97" s="489" t="s">
        <v>804</v>
      </c>
      <c r="D97" s="398"/>
      <c r="F97" s="432"/>
      <c r="G97" s="432"/>
      <c r="H97" s="423">
        <f>SUM(G95:G96)</f>
        <v>0</v>
      </c>
      <c r="I97" s="443"/>
      <c r="J97" s="443"/>
      <c r="K97" s="443"/>
      <c r="L97" s="443"/>
      <c r="M97" s="443"/>
      <c r="N97" s="443"/>
      <c r="O97" s="443"/>
      <c r="P97" s="443"/>
      <c r="Q97" s="443"/>
      <c r="R97" s="443"/>
      <c r="S97" s="443"/>
      <c r="T97" s="443"/>
      <c r="U97" s="443"/>
      <c r="V97" s="443"/>
      <c r="W97" s="443"/>
      <c r="X97" s="443"/>
      <c r="Y97" s="443"/>
      <c r="Z97" s="443"/>
      <c r="AA97" s="443"/>
      <c r="AB97" s="443"/>
      <c r="AC97" s="443"/>
      <c r="AD97" s="443"/>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3"/>
      <c r="BJ97" s="443"/>
      <c r="BK97" s="443"/>
      <c r="BL97" s="443"/>
      <c r="BM97" s="443"/>
      <c r="BN97" s="443"/>
      <c r="BO97" s="443"/>
      <c r="BP97" s="443"/>
      <c r="BQ97" s="443"/>
    </row>
    <row r="98" spans="1:77" s="444" customFormat="1" ht="15.75" thickBot="1">
      <c r="A98" s="398"/>
      <c r="B98" s="398"/>
      <c r="C98" s="398"/>
      <c r="D98" s="398"/>
      <c r="E98" s="470"/>
      <c r="F98" s="470"/>
      <c r="G98" s="432"/>
      <c r="H98" s="481"/>
      <c r="I98" s="398"/>
      <c r="J98" s="443"/>
      <c r="K98" s="443"/>
      <c r="L98" s="443"/>
      <c r="M98" s="443"/>
      <c r="N98" s="443"/>
      <c r="O98" s="443"/>
      <c r="P98" s="443"/>
      <c r="Q98" s="443"/>
      <c r="R98" s="443"/>
      <c r="S98" s="443"/>
      <c r="T98" s="443"/>
      <c r="U98" s="443"/>
      <c r="V98" s="443"/>
      <c r="W98" s="443"/>
      <c r="X98" s="443"/>
      <c r="Y98" s="443"/>
      <c r="Z98" s="443"/>
      <c r="AA98" s="443"/>
      <c r="AB98" s="443"/>
      <c r="AC98" s="443"/>
      <c r="AD98" s="443"/>
      <c r="AE98" s="443"/>
      <c r="AF98" s="443"/>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row>
    <row r="99" spans="1:77" s="444" customFormat="1" ht="30" customHeight="1">
      <c r="A99" s="435"/>
      <c r="B99" s="435"/>
      <c r="C99" s="460"/>
      <c r="D99" s="460"/>
      <c r="E99" s="460"/>
      <c r="F99" s="462" t="s">
        <v>739</v>
      </c>
      <c r="G99" s="463"/>
      <c r="H99" s="464">
        <f>SUM(H12:H97)</f>
        <v>0</v>
      </c>
      <c r="I99" s="443"/>
      <c r="J99" s="443"/>
      <c r="K99" s="443"/>
      <c r="L99" s="443"/>
      <c r="M99" s="443"/>
      <c r="N99" s="443"/>
      <c r="O99" s="443"/>
      <c r="P99" s="443"/>
      <c r="Q99" s="443"/>
      <c r="R99" s="443"/>
      <c r="S99" s="443"/>
      <c r="T99" s="443"/>
      <c r="U99" s="443"/>
      <c r="V99" s="443"/>
      <c r="W99" s="443"/>
      <c r="X99" s="443"/>
      <c r="Y99" s="443"/>
      <c r="Z99" s="443"/>
      <c r="AA99" s="443"/>
      <c r="AB99" s="443"/>
      <c r="AC99" s="443"/>
      <c r="AD99" s="443"/>
      <c r="AE99" s="443"/>
      <c r="AF99" s="443"/>
      <c r="AG99" s="443"/>
      <c r="AH99" s="443"/>
      <c r="AI99" s="443"/>
      <c r="AJ99" s="443"/>
      <c r="AK99" s="443"/>
      <c r="AL99" s="443"/>
      <c r="AM99" s="443"/>
      <c r="AN99" s="443"/>
      <c r="AO99" s="443"/>
      <c r="AP99" s="443"/>
      <c r="AQ99" s="443"/>
      <c r="AR99" s="443"/>
      <c r="AS99" s="443"/>
      <c r="AT99" s="443"/>
      <c r="AU99" s="443"/>
      <c r="AV99" s="443"/>
      <c r="AW99" s="443"/>
      <c r="AX99" s="443"/>
      <c r="AY99" s="443"/>
      <c r="AZ99" s="443"/>
      <c r="BA99" s="443"/>
      <c r="BB99" s="443"/>
      <c r="BC99" s="443"/>
      <c r="BD99" s="443"/>
      <c r="BE99" s="443"/>
      <c r="BF99" s="443"/>
      <c r="BG99" s="443"/>
      <c r="BH99" s="443"/>
      <c r="BI99" s="443"/>
      <c r="BJ99" s="443"/>
      <c r="BK99" s="443"/>
      <c r="BL99" s="443"/>
      <c r="BM99" s="443"/>
      <c r="BN99" s="443"/>
      <c r="BO99" s="443"/>
      <c r="BP99" s="443"/>
      <c r="BQ99" s="443"/>
      <c r="BR99" s="443"/>
      <c r="BS99" s="443"/>
      <c r="BT99" s="443"/>
      <c r="BU99" s="443"/>
      <c r="BV99" s="443"/>
      <c r="BW99" s="443"/>
      <c r="BX99" s="443"/>
      <c r="BY99" s="443"/>
    </row>
    <row r="100" spans="1:77" ht="24.95" customHeight="1">
      <c r="A100" s="435"/>
      <c r="B100" s="435"/>
      <c r="C100" s="450"/>
      <c r="D100" s="460"/>
      <c r="E100" s="460"/>
      <c r="F100" s="465" t="s">
        <v>728</v>
      </c>
      <c r="G100" s="461">
        <v>0.19</v>
      </c>
      <c r="H100" s="466">
        <f>+H99*G100</f>
        <v>0</v>
      </c>
    </row>
    <row r="101" spans="1:77" ht="24.95" customHeight="1" thickBot="1">
      <c r="A101" s="435"/>
      <c r="B101" s="435"/>
      <c r="C101" s="450"/>
      <c r="D101" s="460"/>
      <c r="E101" s="460"/>
      <c r="F101" s="467" t="s">
        <v>740</v>
      </c>
      <c r="G101" s="468"/>
      <c r="H101" s="469">
        <f>SUM(H99:H100)</f>
        <v>0</v>
      </c>
    </row>
    <row r="102" spans="1:77">
      <c r="A102" s="435"/>
      <c r="B102" s="435"/>
      <c r="C102" s="435"/>
      <c r="D102" s="435"/>
      <c r="E102" s="435"/>
      <c r="F102" s="447"/>
      <c r="G102" s="448"/>
      <c r="H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c r="AH102" s="450"/>
      <c r="AI102" s="450"/>
      <c r="AJ102" s="450"/>
      <c r="AK102" s="450"/>
      <c r="AL102" s="450"/>
      <c r="AM102" s="450"/>
      <c r="AN102" s="450"/>
      <c r="AO102" s="450"/>
      <c r="AP102" s="450"/>
      <c r="AQ102" s="450"/>
      <c r="AR102" s="450"/>
      <c r="AS102" s="450"/>
      <c r="AT102" s="450"/>
      <c r="AU102" s="450"/>
      <c r="AV102" s="450"/>
      <c r="AW102" s="450"/>
      <c r="AX102" s="450"/>
      <c r="AY102" s="450"/>
      <c r="AZ102" s="450"/>
      <c r="BA102" s="450"/>
      <c r="BB102" s="450"/>
      <c r="BC102" s="450"/>
      <c r="BD102" s="450"/>
      <c r="BE102" s="450"/>
      <c r="BF102" s="450"/>
      <c r="BG102" s="450"/>
      <c r="BH102" s="450"/>
      <c r="BI102" s="450"/>
      <c r="BJ102" s="450"/>
      <c r="BK102" s="450"/>
      <c r="BL102" s="450"/>
      <c r="BM102" s="450"/>
      <c r="BN102" s="450"/>
      <c r="BO102" s="450"/>
      <c r="BP102" s="450"/>
      <c r="BQ102" s="450"/>
      <c r="BR102" s="450"/>
      <c r="BS102" s="450"/>
      <c r="BT102" s="450"/>
      <c r="BU102" s="450"/>
      <c r="BV102" s="450"/>
      <c r="BW102" s="450"/>
      <c r="BX102" s="450"/>
      <c r="BY102" s="450"/>
    </row>
    <row r="103" spans="1:77">
      <c r="A103" s="435"/>
      <c r="B103" s="435"/>
      <c r="C103" s="435"/>
      <c r="D103" s="435"/>
      <c r="E103" s="435"/>
      <c r="F103" s="447"/>
      <c r="G103" s="448"/>
      <c r="H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c r="AS103" s="450"/>
      <c r="AT103" s="450"/>
      <c r="AU103" s="450"/>
      <c r="AV103" s="450"/>
      <c r="AW103" s="450"/>
      <c r="AX103" s="450"/>
      <c r="AY103" s="450"/>
      <c r="AZ103" s="450"/>
      <c r="BA103" s="450"/>
      <c r="BB103" s="450"/>
      <c r="BC103" s="450"/>
      <c r="BD103" s="450"/>
      <c r="BE103" s="450"/>
      <c r="BF103" s="450"/>
      <c r="BG103" s="450"/>
      <c r="BH103" s="450"/>
      <c r="BI103" s="450"/>
      <c r="BJ103" s="450"/>
      <c r="BK103" s="450"/>
      <c r="BL103" s="450"/>
      <c r="BM103" s="450"/>
      <c r="BN103" s="450"/>
      <c r="BO103" s="450"/>
      <c r="BP103" s="450"/>
      <c r="BQ103" s="450"/>
      <c r="BR103" s="450"/>
      <c r="BS103" s="450"/>
      <c r="BT103" s="450"/>
      <c r="BU103" s="450"/>
      <c r="BV103" s="450"/>
      <c r="BW103" s="450"/>
      <c r="BX103" s="450"/>
      <c r="BY103" s="450"/>
    </row>
    <row r="104" spans="1:77">
      <c r="A104" s="435"/>
      <c r="B104" s="435"/>
      <c r="C104" s="435"/>
      <c r="D104" s="435"/>
      <c r="E104" s="435"/>
      <c r="F104" s="447"/>
      <c r="G104" s="448"/>
      <c r="H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c r="AH104" s="450"/>
      <c r="AI104" s="450"/>
      <c r="AJ104" s="450"/>
      <c r="AK104" s="450"/>
      <c r="AL104" s="450"/>
      <c r="AM104" s="450"/>
      <c r="AN104" s="450"/>
      <c r="AO104" s="450"/>
      <c r="AP104" s="450"/>
      <c r="AQ104" s="450"/>
      <c r="AR104" s="450"/>
      <c r="AS104" s="450"/>
      <c r="AT104" s="450"/>
      <c r="AU104" s="450"/>
      <c r="AV104" s="450"/>
      <c r="AW104" s="450"/>
      <c r="AX104" s="450"/>
      <c r="AY104" s="450"/>
      <c r="AZ104" s="450"/>
      <c r="BA104" s="450"/>
      <c r="BB104" s="450"/>
      <c r="BC104" s="450"/>
      <c r="BD104" s="450"/>
      <c r="BE104" s="450"/>
      <c r="BF104" s="450"/>
      <c r="BG104" s="450"/>
      <c r="BH104" s="450"/>
      <c r="BI104" s="450"/>
      <c r="BJ104" s="450"/>
      <c r="BK104" s="450"/>
      <c r="BL104" s="450"/>
      <c r="BM104" s="450"/>
      <c r="BN104" s="450"/>
      <c r="BO104" s="450"/>
      <c r="BP104" s="450"/>
      <c r="BQ104" s="450"/>
      <c r="BR104" s="450"/>
      <c r="BS104" s="450"/>
      <c r="BT104" s="450"/>
      <c r="BU104" s="450"/>
      <c r="BV104" s="450"/>
      <c r="BW104" s="450"/>
      <c r="BX104" s="450"/>
      <c r="BY104" s="450"/>
    </row>
    <row r="105" spans="1:77">
      <c r="A105" s="435"/>
      <c r="B105" s="435"/>
      <c r="C105" s="435"/>
      <c r="D105" s="435"/>
      <c r="E105" s="435"/>
      <c r="F105" s="447"/>
      <c r="G105" s="448"/>
      <c r="H105" s="471"/>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0"/>
      <c r="AO105" s="450"/>
      <c r="AP105" s="450"/>
      <c r="AQ105" s="450"/>
      <c r="AR105" s="450"/>
      <c r="AS105" s="450"/>
      <c r="AT105" s="450"/>
      <c r="AU105" s="450"/>
      <c r="AV105" s="450"/>
      <c r="AW105" s="450"/>
      <c r="AX105" s="450"/>
      <c r="AY105" s="450"/>
      <c r="AZ105" s="450"/>
      <c r="BA105" s="450"/>
      <c r="BB105" s="450"/>
      <c r="BC105" s="450"/>
      <c r="BD105" s="450"/>
      <c r="BE105" s="450"/>
      <c r="BF105" s="450"/>
      <c r="BG105" s="450"/>
      <c r="BH105" s="450"/>
      <c r="BI105" s="450"/>
      <c r="BJ105" s="450"/>
      <c r="BK105" s="450"/>
      <c r="BL105" s="450"/>
      <c r="BM105" s="450"/>
      <c r="BN105" s="450"/>
      <c r="BO105" s="450"/>
      <c r="BP105" s="450"/>
      <c r="BQ105" s="450"/>
      <c r="BR105" s="450"/>
      <c r="BS105" s="450"/>
      <c r="BT105" s="450"/>
      <c r="BU105" s="450"/>
      <c r="BV105" s="450"/>
      <c r="BW105" s="450"/>
      <c r="BX105" s="450"/>
      <c r="BY105" s="450"/>
    </row>
    <row r="106" spans="1:77">
      <c r="A106" s="435"/>
      <c r="B106" s="435"/>
      <c r="C106" s="435"/>
      <c r="D106" s="435"/>
      <c r="E106" s="435"/>
      <c r="F106" s="447"/>
      <c r="G106" s="448"/>
      <c r="H106" s="471"/>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0"/>
      <c r="AO106" s="450"/>
      <c r="AP106" s="450"/>
      <c r="AQ106" s="450"/>
      <c r="AR106" s="450"/>
      <c r="AS106" s="450"/>
      <c r="AT106" s="450"/>
      <c r="AU106" s="450"/>
      <c r="AV106" s="450"/>
      <c r="AW106" s="450"/>
      <c r="AX106" s="450"/>
      <c r="AY106" s="450"/>
      <c r="AZ106" s="450"/>
      <c r="BA106" s="450"/>
      <c r="BB106" s="450"/>
      <c r="BC106" s="450"/>
      <c r="BD106" s="450"/>
      <c r="BE106" s="450"/>
      <c r="BF106" s="450"/>
      <c r="BG106" s="450"/>
      <c r="BH106" s="450"/>
      <c r="BI106" s="450"/>
      <c r="BJ106" s="450"/>
      <c r="BK106" s="450"/>
      <c r="BL106" s="450"/>
      <c r="BM106" s="450"/>
      <c r="BN106" s="450"/>
      <c r="BO106" s="450"/>
      <c r="BP106" s="450"/>
      <c r="BQ106" s="450"/>
      <c r="BR106" s="450"/>
      <c r="BS106" s="450"/>
      <c r="BT106" s="450"/>
      <c r="BU106" s="450"/>
      <c r="BV106" s="450"/>
      <c r="BW106" s="450"/>
      <c r="BX106" s="450"/>
      <c r="BY106" s="450"/>
    </row>
    <row r="107" spans="1:77" ht="15.75" thickBot="1">
      <c r="A107" s="435"/>
      <c r="B107" s="497"/>
      <c r="C107" s="435"/>
      <c r="D107" s="435"/>
      <c r="E107" s="435"/>
      <c r="F107" s="447"/>
      <c r="G107" s="448"/>
      <c r="H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c r="AF107" s="450"/>
      <c r="AG107" s="450"/>
      <c r="AH107" s="450"/>
      <c r="AI107" s="450"/>
      <c r="AJ107" s="450"/>
      <c r="AK107" s="450"/>
      <c r="AL107" s="450"/>
      <c r="AM107" s="450"/>
      <c r="AN107" s="450"/>
      <c r="AO107" s="450"/>
      <c r="AP107" s="450"/>
      <c r="AQ107" s="450"/>
      <c r="AR107" s="450"/>
      <c r="AS107" s="450"/>
      <c r="AT107" s="450"/>
      <c r="AU107" s="450"/>
      <c r="AV107" s="450"/>
      <c r="AW107" s="450"/>
      <c r="AX107" s="450"/>
      <c r="AY107" s="450"/>
      <c r="AZ107" s="450"/>
      <c r="BA107" s="450"/>
      <c r="BB107" s="450"/>
      <c r="BC107" s="450"/>
      <c r="BD107" s="450"/>
      <c r="BE107" s="450"/>
      <c r="BF107" s="450"/>
      <c r="BG107" s="450"/>
      <c r="BH107" s="450"/>
      <c r="BI107" s="450"/>
      <c r="BJ107" s="450"/>
      <c r="BK107" s="450"/>
      <c r="BL107" s="450"/>
      <c r="BM107" s="450"/>
      <c r="BN107" s="450"/>
      <c r="BO107" s="450"/>
      <c r="BP107" s="450"/>
      <c r="BQ107" s="450"/>
      <c r="BR107" s="450"/>
      <c r="BS107" s="450"/>
      <c r="BT107" s="450"/>
      <c r="BU107" s="450"/>
      <c r="BV107" s="450"/>
      <c r="BW107" s="450"/>
      <c r="BX107" s="450"/>
      <c r="BY107" s="450"/>
    </row>
    <row r="108" spans="1:77">
      <c r="A108" s="435"/>
      <c r="B108" s="398" t="s">
        <v>832</v>
      </c>
      <c r="C108" s="435"/>
      <c r="D108" s="435"/>
      <c r="E108" s="435"/>
      <c r="F108" s="447"/>
      <c r="G108" s="448"/>
      <c r="H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c r="AF108" s="450"/>
      <c r="AG108" s="450"/>
      <c r="AH108" s="450"/>
      <c r="AI108" s="450"/>
      <c r="AJ108" s="450"/>
      <c r="AK108" s="450"/>
      <c r="AL108" s="450"/>
      <c r="AM108" s="450"/>
      <c r="AN108" s="450"/>
      <c r="AO108" s="450"/>
      <c r="AP108" s="450"/>
      <c r="AQ108" s="450"/>
      <c r="AR108" s="450"/>
      <c r="AS108" s="450"/>
      <c r="AT108" s="450"/>
      <c r="AU108" s="450"/>
      <c r="AV108" s="450"/>
      <c r="AW108" s="450"/>
      <c r="AX108" s="450"/>
      <c r="AY108" s="450"/>
      <c r="AZ108" s="450"/>
      <c r="BA108" s="450"/>
      <c r="BB108" s="450"/>
      <c r="BC108" s="450"/>
      <c r="BD108" s="450"/>
      <c r="BE108" s="450"/>
      <c r="BF108" s="450"/>
      <c r="BG108" s="450"/>
      <c r="BH108" s="450"/>
      <c r="BI108" s="450"/>
      <c r="BJ108" s="450"/>
      <c r="BK108" s="450"/>
      <c r="BL108" s="450"/>
      <c r="BM108" s="450"/>
      <c r="BN108" s="450"/>
      <c r="BO108" s="450"/>
      <c r="BP108" s="450"/>
      <c r="BQ108" s="450"/>
      <c r="BR108" s="450"/>
      <c r="BS108" s="450"/>
      <c r="BT108" s="450"/>
      <c r="BU108" s="450"/>
      <c r="BV108" s="450"/>
      <c r="BW108" s="450"/>
      <c r="BX108" s="450"/>
      <c r="BY108" s="450"/>
    </row>
    <row r="109" spans="1:77">
      <c r="A109" s="435"/>
      <c r="B109" s="398" t="s">
        <v>44</v>
      </c>
      <c r="C109" s="435"/>
      <c r="D109" s="435"/>
      <c r="E109" s="435"/>
      <c r="F109" s="447"/>
      <c r="G109" s="448"/>
      <c r="H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c r="AX109" s="450"/>
      <c r="AY109" s="450"/>
      <c r="AZ109" s="450"/>
      <c r="BA109" s="450"/>
      <c r="BB109" s="450"/>
      <c r="BC109" s="450"/>
      <c r="BD109" s="450"/>
      <c r="BE109" s="450"/>
      <c r="BF109" s="450"/>
      <c r="BG109" s="450"/>
      <c r="BH109" s="450"/>
      <c r="BI109" s="450"/>
      <c r="BJ109" s="450"/>
      <c r="BK109" s="450"/>
      <c r="BL109" s="450"/>
      <c r="BM109" s="450"/>
      <c r="BN109" s="450"/>
      <c r="BO109" s="450"/>
      <c r="BP109" s="450"/>
      <c r="BQ109" s="450"/>
      <c r="BR109" s="450"/>
      <c r="BS109" s="450"/>
      <c r="BT109" s="450"/>
      <c r="BU109" s="450"/>
      <c r="BV109" s="450"/>
      <c r="BW109" s="450"/>
      <c r="BX109" s="450"/>
      <c r="BY109" s="450"/>
    </row>
    <row r="110" spans="1:77">
      <c r="A110" s="435"/>
      <c r="B110" s="435"/>
      <c r="C110" s="435"/>
      <c r="D110" s="435"/>
      <c r="E110" s="435"/>
      <c r="F110" s="447"/>
      <c r="G110" s="448"/>
      <c r="H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c r="AH110" s="450"/>
      <c r="AI110" s="450"/>
      <c r="AJ110" s="450"/>
      <c r="AK110" s="450"/>
      <c r="AL110" s="450"/>
      <c r="AM110" s="450"/>
      <c r="AN110" s="450"/>
      <c r="AO110" s="450"/>
      <c r="AP110" s="450"/>
      <c r="AQ110" s="450"/>
      <c r="AR110" s="450"/>
      <c r="AS110" s="450"/>
      <c r="AT110" s="450"/>
      <c r="AU110" s="450"/>
      <c r="AV110" s="450"/>
      <c r="AW110" s="450"/>
      <c r="AX110" s="450"/>
      <c r="AY110" s="450"/>
      <c r="AZ110" s="450"/>
      <c r="BA110" s="450"/>
      <c r="BB110" s="450"/>
      <c r="BC110" s="450"/>
      <c r="BD110" s="450"/>
      <c r="BE110" s="450"/>
      <c r="BF110" s="450"/>
      <c r="BG110" s="450"/>
      <c r="BH110" s="450"/>
      <c r="BI110" s="450"/>
      <c r="BJ110" s="450"/>
      <c r="BK110" s="450"/>
      <c r="BL110" s="450"/>
      <c r="BM110" s="450"/>
      <c r="BN110" s="450"/>
      <c r="BO110" s="450"/>
      <c r="BP110" s="450"/>
      <c r="BQ110" s="450"/>
      <c r="BR110" s="450"/>
      <c r="BS110" s="450"/>
      <c r="BT110" s="450"/>
      <c r="BU110" s="450"/>
      <c r="BV110" s="450"/>
      <c r="BW110" s="450"/>
      <c r="BX110" s="450"/>
      <c r="BY110" s="450"/>
    </row>
    <row r="111" spans="1:77">
      <c r="A111" s="435"/>
      <c r="B111" s="435"/>
      <c r="C111" s="435"/>
      <c r="D111" s="435"/>
      <c r="E111" s="435"/>
      <c r="F111" s="447"/>
      <c r="G111" s="448"/>
      <c r="H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c r="BB111" s="450"/>
      <c r="BC111" s="450"/>
      <c r="BD111" s="450"/>
      <c r="BE111" s="450"/>
      <c r="BF111" s="450"/>
      <c r="BG111" s="450"/>
      <c r="BH111" s="450"/>
      <c r="BI111" s="450"/>
      <c r="BJ111" s="450"/>
      <c r="BK111" s="450"/>
      <c r="BL111" s="450"/>
      <c r="BM111" s="450"/>
      <c r="BN111" s="450"/>
      <c r="BO111" s="450"/>
      <c r="BP111" s="450"/>
      <c r="BQ111" s="450"/>
      <c r="BR111" s="450"/>
      <c r="BS111" s="450"/>
      <c r="BT111" s="450"/>
      <c r="BU111" s="450"/>
      <c r="BV111" s="450"/>
      <c r="BW111" s="450"/>
      <c r="BX111" s="450"/>
      <c r="BY111" s="450"/>
    </row>
    <row r="112" spans="1:77">
      <c r="A112" s="435"/>
      <c r="B112" s="435"/>
      <c r="C112" s="435"/>
      <c r="D112" s="435"/>
      <c r="E112" s="435"/>
      <c r="F112" s="447"/>
      <c r="G112" s="448"/>
      <c r="H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c r="AF112" s="450"/>
      <c r="AG112" s="450"/>
      <c r="AH112" s="450"/>
      <c r="AI112" s="450"/>
      <c r="AJ112" s="450"/>
      <c r="AK112" s="450"/>
      <c r="AL112" s="450"/>
      <c r="AM112" s="450"/>
      <c r="AN112" s="450"/>
      <c r="AO112" s="450"/>
      <c r="AP112" s="450"/>
      <c r="AQ112" s="450"/>
      <c r="AR112" s="450"/>
      <c r="AS112" s="450"/>
      <c r="AT112" s="450"/>
      <c r="AU112" s="450"/>
      <c r="AV112" s="450"/>
      <c r="AW112" s="450"/>
      <c r="AX112" s="450"/>
      <c r="AY112" s="450"/>
      <c r="AZ112" s="450"/>
      <c r="BA112" s="450"/>
      <c r="BB112" s="450"/>
      <c r="BC112" s="450"/>
      <c r="BD112" s="450"/>
      <c r="BE112" s="450"/>
      <c r="BF112" s="450"/>
      <c r="BG112" s="450"/>
      <c r="BH112" s="450"/>
      <c r="BI112" s="450"/>
      <c r="BJ112" s="450"/>
      <c r="BK112" s="450"/>
      <c r="BL112" s="450"/>
      <c r="BM112" s="450"/>
      <c r="BN112" s="450"/>
      <c r="BO112" s="450"/>
      <c r="BP112" s="450"/>
      <c r="BQ112" s="450"/>
      <c r="BR112" s="450"/>
      <c r="BS112" s="450"/>
      <c r="BT112" s="450"/>
      <c r="BU112" s="450"/>
      <c r="BV112" s="450"/>
      <c r="BW112" s="450"/>
      <c r="BX112" s="450"/>
      <c r="BY112" s="450"/>
    </row>
    <row r="113" spans="1:77">
      <c r="A113" s="435"/>
      <c r="B113" s="435"/>
      <c r="C113" s="435"/>
      <c r="D113" s="435"/>
      <c r="E113" s="435"/>
      <c r="F113" s="447"/>
      <c r="G113" s="448"/>
      <c r="H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c r="AH113" s="450"/>
      <c r="AI113" s="450"/>
      <c r="AJ113" s="450"/>
      <c r="AK113" s="450"/>
      <c r="AL113" s="450"/>
      <c r="AM113" s="450"/>
      <c r="AN113" s="450"/>
      <c r="AO113" s="450"/>
      <c r="AP113" s="450"/>
      <c r="AQ113" s="450"/>
      <c r="AR113" s="450"/>
      <c r="AS113" s="450"/>
      <c r="AT113" s="450"/>
      <c r="AU113" s="450"/>
      <c r="AV113" s="450"/>
      <c r="AW113" s="450"/>
      <c r="AX113" s="450"/>
      <c r="AY113" s="450"/>
      <c r="AZ113" s="450"/>
      <c r="BA113" s="450"/>
      <c r="BB113" s="450"/>
      <c r="BC113" s="450"/>
      <c r="BD113" s="450"/>
      <c r="BE113" s="450"/>
      <c r="BF113" s="450"/>
      <c r="BG113" s="450"/>
      <c r="BH113" s="450"/>
      <c r="BI113" s="450"/>
      <c r="BJ113" s="450"/>
      <c r="BK113" s="450"/>
      <c r="BL113" s="450"/>
      <c r="BM113" s="450"/>
      <c r="BN113" s="450"/>
      <c r="BO113" s="450"/>
      <c r="BP113" s="450"/>
      <c r="BQ113" s="450"/>
      <c r="BR113" s="450"/>
      <c r="BS113" s="450"/>
      <c r="BT113" s="450"/>
      <c r="BU113" s="450"/>
      <c r="BV113" s="450"/>
      <c r="BW113" s="450"/>
      <c r="BX113" s="450"/>
      <c r="BY113" s="450"/>
    </row>
    <row r="114" spans="1:77">
      <c r="A114" s="435"/>
      <c r="B114" s="435"/>
      <c r="C114" s="435"/>
      <c r="D114" s="435"/>
      <c r="E114" s="435"/>
      <c r="F114" s="447"/>
      <c r="G114" s="448"/>
      <c r="H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c r="AH114" s="450"/>
      <c r="AI114" s="450"/>
      <c r="AJ114" s="450"/>
      <c r="AK114" s="450"/>
      <c r="AL114" s="450"/>
      <c r="AM114" s="450"/>
      <c r="AN114" s="450"/>
      <c r="AO114" s="450"/>
      <c r="AP114" s="450"/>
      <c r="AQ114" s="450"/>
      <c r="AR114" s="450"/>
      <c r="AS114" s="450"/>
      <c r="AT114" s="450"/>
      <c r="AU114" s="450"/>
      <c r="AV114" s="450"/>
      <c r="AW114" s="450"/>
      <c r="AX114" s="450"/>
      <c r="AY114" s="450"/>
      <c r="AZ114" s="450"/>
      <c r="BA114" s="450"/>
      <c r="BB114" s="450"/>
      <c r="BC114" s="450"/>
      <c r="BD114" s="450"/>
      <c r="BE114" s="450"/>
      <c r="BF114" s="450"/>
      <c r="BG114" s="450"/>
      <c r="BH114" s="450"/>
      <c r="BI114" s="450"/>
      <c r="BJ114" s="450"/>
      <c r="BK114" s="450"/>
      <c r="BL114" s="450"/>
      <c r="BM114" s="450"/>
      <c r="BN114" s="450"/>
      <c r="BO114" s="450"/>
      <c r="BP114" s="450"/>
      <c r="BQ114" s="450"/>
      <c r="BR114" s="450"/>
      <c r="BS114" s="450"/>
      <c r="BT114" s="450"/>
      <c r="BU114" s="450"/>
      <c r="BV114" s="450"/>
      <c r="BW114" s="450"/>
      <c r="BX114" s="450"/>
      <c r="BY114" s="450"/>
    </row>
    <row r="115" spans="1:77">
      <c r="A115" s="435"/>
      <c r="B115" s="435"/>
      <c r="C115" s="435"/>
      <c r="D115" s="435"/>
      <c r="E115" s="435"/>
      <c r="F115" s="447"/>
      <c r="G115" s="448"/>
      <c r="H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c r="AH115" s="450"/>
      <c r="AI115" s="450"/>
      <c r="AJ115" s="450"/>
      <c r="AK115" s="450"/>
      <c r="AL115" s="450"/>
      <c r="AM115" s="450"/>
      <c r="AN115" s="450"/>
      <c r="AO115" s="450"/>
      <c r="AP115" s="450"/>
      <c r="AQ115" s="450"/>
      <c r="AR115" s="450"/>
      <c r="AS115" s="450"/>
      <c r="AT115" s="450"/>
      <c r="AU115" s="450"/>
      <c r="AV115" s="450"/>
      <c r="AW115" s="450"/>
      <c r="AX115" s="450"/>
      <c r="AY115" s="450"/>
      <c r="AZ115" s="450"/>
      <c r="BA115" s="450"/>
      <c r="BB115" s="450"/>
      <c r="BC115" s="450"/>
      <c r="BD115" s="450"/>
      <c r="BE115" s="450"/>
      <c r="BF115" s="450"/>
      <c r="BG115" s="450"/>
      <c r="BH115" s="450"/>
      <c r="BI115" s="450"/>
      <c r="BJ115" s="450"/>
      <c r="BK115" s="450"/>
      <c r="BL115" s="450"/>
      <c r="BM115" s="450"/>
      <c r="BN115" s="450"/>
      <c r="BO115" s="450"/>
      <c r="BP115" s="450"/>
      <c r="BQ115" s="450"/>
      <c r="BR115" s="450"/>
      <c r="BS115" s="450"/>
      <c r="BT115" s="450"/>
      <c r="BU115" s="450"/>
      <c r="BV115" s="450"/>
      <c r="BW115" s="450"/>
      <c r="BX115" s="450"/>
      <c r="BY115" s="450"/>
    </row>
    <row r="116" spans="1:77">
      <c r="A116" s="435"/>
      <c r="B116" s="435"/>
      <c r="C116" s="435"/>
      <c r="D116" s="435"/>
      <c r="E116" s="435"/>
      <c r="F116" s="447"/>
      <c r="G116" s="448"/>
      <c r="H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c r="AF116" s="450"/>
      <c r="AG116" s="450"/>
      <c r="AH116" s="450"/>
      <c r="AI116" s="450"/>
      <c r="AJ116" s="450"/>
      <c r="AK116" s="450"/>
      <c r="AL116" s="450"/>
      <c r="AM116" s="450"/>
      <c r="AN116" s="450"/>
      <c r="AO116" s="450"/>
      <c r="AP116" s="450"/>
      <c r="AQ116" s="450"/>
      <c r="AR116" s="450"/>
      <c r="AS116" s="450"/>
      <c r="AT116" s="450"/>
      <c r="AU116" s="450"/>
      <c r="AV116" s="450"/>
      <c r="AW116" s="450"/>
      <c r="AX116" s="450"/>
      <c r="AY116" s="450"/>
      <c r="AZ116" s="450"/>
      <c r="BA116" s="450"/>
      <c r="BB116" s="450"/>
      <c r="BC116" s="450"/>
      <c r="BD116" s="450"/>
      <c r="BE116" s="450"/>
      <c r="BF116" s="450"/>
      <c r="BG116" s="450"/>
      <c r="BH116" s="450"/>
      <c r="BI116" s="450"/>
      <c r="BJ116" s="450"/>
      <c r="BK116" s="450"/>
      <c r="BL116" s="450"/>
      <c r="BM116" s="450"/>
      <c r="BN116" s="450"/>
      <c r="BO116" s="450"/>
      <c r="BP116" s="450"/>
      <c r="BQ116" s="450"/>
      <c r="BR116" s="450"/>
      <c r="BS116" s="450"/>
      <c r="BT116" s="450"/>
      <c r="BU116" s="450"/>
      <c r="BV116" s="450"/>
      <c r="BW116" s="450"/>
      <c r="BX116" s="450"/>
      <c r="BY116" s="450"/>
    </row>
    <row r="117" spans="1:77">
      <c r="A117" s="435"/>
      <c r="B117" s="435"/>
      <c r="C117" s="435"/>
      <c r="D117" s="435"/>
      <c r="E117" s="435"/>
      <c r="F117" s="447"/>
      <c r="G117" s="448"/>
      <c r="H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c r="AH117" s="450"/>
      <c r="AI117" s="450"/>
      <c r="AJ117" s="450"/>
      <c r="AK117" s="450"/>
      <c r="AL117" s="450"/>
      <c r="AM117" s="450"/>
      <c r="AN117" s="450"/>
      <c r="AO117" s="450"/>
      <c r="AP117" s="450"/>
      <c r="AQ117" s="450"/>
      <c r="AR117" s="450"/>
      <c r="AS117" s="450"/>
      <c r="AT117" s="450"/>
      <c r="AU117" s="450"/>
      <c r="AV117" s="450"/>
      <c r="AW117" s="450"/>
      <c r="AX117" s="450"/>
      <c r="AY117" s="450"/>
      <c r="AZ117" s="450"/>
      <c r="BA117" s="450"/>
      <c r="BB117" s="450"/>
      <c r="BC117" s="450"/>
      <c r="BD117" s="450"/>
      <c r="BE117" s="450"/>
      <c r="BF117" s="450"/>
      <c r="BG117" s="450"/>
      <c r="BH117" s="450"/>
      <c r="BI117" s="450"/>
      <c r="BJ117" s="450"/>
      <c r="BK117" s="450"/>
      <c r="BL117" s="450"/>
      <c r="BM117" s="450"/>
      <c r="BN117" s="450"/>
      <c r="BO117" s="450"/>
      <c r="BP117" s="450"/>
      <c r="BQ117" s="450"/>
      <c r="BR117" s="450"/>
      <c r="BS117" s="450"/>
      <c r="BT117" s="450"/>
      <c r="BU117" s="450"/>
      <c r="BV117" s="450"/>
      <c r="BW117" s="450"/>
      <c r="BX117" s="450"/>
      <c r="BY117" s="450"/>
    </row>
    <row r="118" spans="1:77">
      <c r="A118" s="435"/>
      <c r="B118" s="435"/>
      <c r="C118" s="435"/>
      <c r="D118" s="435"/>
      <c r="E118" s="435"/>
      <c r="F118" s="447"/>
      <c r="G118" s="448"/>
      <c r="H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c r="AH118" s="450"/>
      <c r="AI118" s="450"/>
      <c r="AJ118" s="450"/>
      <c r="AK118" s="450"/>
      <c r="AL118" s="450"/>
      <c r="AM118" s="450"/>
      <c r="AN118" s="450"/>
      <c r="AO118" s="450"/>
      <c r="AP118" s="450"/>
      <c r="AQ118" s="450"/>
      <c r="AR118" s="450"/>
      <c r="AS118" s="450"/>
      <c r="AT118" s="450"/>
      <c r="AU118" s="450"/>
      <c r="AV118" s="450"/>
      <c r="AW118" s="450"/>
      <c r="AX118" s="450"/>
      <c r="AY118" s="450"/>
      <c r="AZ118" s="450"/>
      <c r="BA118" s="450"/>
      <c r="BB118" s="450"/>
      <c r="BC118" s="450"/>
      <c r="BD118" s="450"/>
      <c r="BE118" s="450"/>
      <c r="BF118" s="450"/>
      <c r="BG118" s="450"/>
      <c r="BH118" s="450"/>
      <c r="BI118" s="450"/>
      <c r="BJ118" s="450"/>
      <c r="BK118" s="450"/>
      <c r="BL118" s="450"/>
      <c r="BM118" s="450"/>
      <c r="BN118" s="450"/>
      <c r="BO118" s="450"/>
      <c r="BP118" s="450"/>
      <c r="BQ118" s="450"/>
      <c r="BR118" s="450"/>
      <c r="BS118" s="450"/>
      <c r="BT118" s="450"/>
      <c r="BU118" s="450"/>
      <c r="BV118" s="450"/>
      <c r="BW118" s="450"/>
      <c r="BX118" s="450"/>
      <c r="BY118" s="450"/>
    </row>
    <row r="119" spans="1:77">
      <c r="A119" s="435"/>
      <c r="B119" s="435"/>
      <c r="C119" s="435"/>
      <c r="D119" s="435"/>
      <c r="E119" s="435"/>
      <c r="F119" s="447"/>
      <c r="G119" s="448"/>
      <c r="H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c r="AF119" s="450"/>
      <c r="AG119" s="450"/>
      <c r="AH119" s="450"/>
      <c r="AI119" s="450"/>
      <c r="AJ119" s="450"/>
      <c r="AK119" s="450"/>
      <c r="AL119" s="450"/>
      <c r="AM119" s="450"/>
      <c r="AN119" s="450"/>
      <c r="AO119" s="450"/>
      <c r="AP119" s="450"/>
      <c r="AQ119" s="450"/>
      <c r="AR119" s="450"/>
      <c r="AS119" s="450"/>
      <c r="AT119" s="450"/>
      <c r="AU119" s="450"/>
      <c r="AV119" s="450"/>
      <c r="AW119" s="450"/>
      <c r="AX119" s="450"/>
      <c r="AY119" s="450"/>
      <c r="AZ119" s="450"/>
      <c r="BA119" s="450"/>
      <c r="BB119" s="450"/>
      <c r="BC119" s="450"/>
      <c r="BD119" s="450"/>
      <c r="BE119" s="450"/>
      <c r="BF119" s="450"/>
      <c r="BG119" s="450"/>
      <c r="BH119" s="450"/>
      <c r="BI119" s="450"/>
      <c r="BJ119" s="450"/>
      <c r="BK119" s="450"/>
      <c r="BL119" s="450"/>
      <c r="BM119" s="450"/>
      <c r="BN119" s="450"/>
      <c r="BO119" s="450"/>
      <c r="BP119" s="450"/>
      <c r="BQ119" s="450"/>
      <c r="BR119" s="450"/>
      <c r="BS119" s="450"/>
      <c r="BT119" s="450"/>
      <c r="BU119" s="450"/>
      <c r="BV119" s="450"/>
      <c r="BW119" s="450"/>
      <c r="BX119" s="450"/>
      <c r="BY119" s="450"/>
    </row>
    <row r="120" spans="1:77">
      <c r="A120" s="435"/>
      <c r="B120" s="435"/>
      <c r="C120" s="435"/>
      <c r="D120" s="435"/>
      <c r="E120" s="435"/>
      <c r="F120" s="447"/>
      <c r="G120" s="448"/>
      <c r="H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450"/>
      <c r="AG120" s="450"/>
      <c r="AH120" s="450"/>
      <c r="AI120" s="450"/>
      <c r="AJ120" s="450"/>
      <c r="AK120" s="450"/>
      <c r="AL120" s="450"/>
      <c r="AM120" s="450"/>
      <c r="AN120" s="450"/>
      <c r="AO120" s="450"/>
      <c r="AP120" s="450"/>
      <c r="AQ120" s="450"/>
      <c r="AR120" s="450"/>
      <c r="AS120" s="450"/>
      <c r="AT120" s="450"/>
      <c r="AU120" s="450"/>
      <c r="AV120" s="450"/>
      <c r="AW120" s="450"/>
      <c r="AX120" s="450"/>
      <c r="AY120" s="450"/>
      <c r="AZ120" s="450"/>
      <c r="BA120" s="450"/>
      <c r="BB120" s="450"/>
      <c r="BC120" s="450"/>
      <c r="BD120" s="450"/>
      <c r="BE120" s="450"/>
      <c r="BF120" s="450"/>
      <c r="BG120" s="450"/>
      <c r="BH120" s="450"/>
      <c r="BI120" s="450"/>
      <c r="BJ120" s="450"/>
      <c r="BK120" s="450"/>
      <c r="BL120" s="450"/>
      <c r="BM120" s="450"/>
      <c r="BN120" s="450"/>
      <c r="BO120" s="450"/>
      <c r="BP120" s="450"/>
      <c r="BQ120" s="450"/>
      <c r="BR120" s="450"/>
      <c r="BS120" s="450"/>
      <c r="BT120" s="450"/>
      <c r="BU120" s="450"/>
      <c r="BV120" s="450"/>
      <c r="BW120" s="450"/>
      <c r="BX120" s="450"/>
      <c r="BY120" s="450"/>
    </row>
    <row r="121" spans="1:77">
      <c r="A121" s="435"/>
      <c r="B121" s="435"/>
      <c r="C121" s="435"/>
      <c r="D121" s="435"/>
      <c r="E121" s="435"/>
      <c r="F121" s="447"/>
      <c r="G121" s="448"/>
      <c r="H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c r="AF121" s="450"/>
      <c r="AG121" s="450"/>
      <c r="AH121" s="450"/>
      <c r="AI121" s="450"/>
      <c r="AJ121" s="450"/>
      <c r="AK121" s="450"/>
      <c r="AL121" s="450"/>
      <c r="AM121" s="450"/>
      <c r="AN121" s="450"/>
      <c r="AO121" s="450"/>
      <c r="AP121" s="450"/>
      <c r="AQ121" s="450"/>
      <c r="AR121" s="450"/>
      <c r="AS121" s="450"/>
      <c r="AT121" s="450"/>
      <c r="AU121" s="450"/>
      <c r="AV121" s="450"/>
      <c r="AW121" s="450"/>
      <c r="AX121" s="450"/>
      <c r="AY121" s="450"/>
      <c r="AZ121" s="450"/>
      <c r="BA121" s="450"/>
      <c r="BB121" s="450"/>
      <c r="BC121" s="450"/>
      <c r="BD121" s="450"/>
      <c r="BE121" s="450"/>
      <c r="BF121" s="450"/>
      <c r="BG121" s="450"/>
      <c r="BH121" s="450"/>
      <c r="BI121" s="450"/>
      <c r="BJ121" s="450"/>
      <c r="BK121" s="450"/>
      <c r="BL121" s="450"/>
      <c r="BM121" s="450"/>
      <c r="BN121" s="450"/>
      <c r="BO121" s="450"/>
      <c r="BP121" s="450"/>
      <c r="BQ121" s="450"/>
      <c r="BR121" s="450"/>
      <c r="BS121" s="450"/>
      <c r="BT121" s="450"/>
      <c r="BU121" s="450"/>
      <c r="BV121" s="450"/>
      <c r="BW121" s="450"/>
      <c r="BX121" s="450"/>
      <c r="BY121" s="450"/>
    </row>
    <row r="122" spans="1:77">
      <c r="A122" s="435"/>
      <c r="B122" s="435"/>
      <c r="C122" s="435"/>
      <c r="D122" s="435"/>
      <c r="E122" s="435"/>
      <c r="F122" s="447"/>
      <c r="G122" s="448"/>
      <c r="H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c r="AJ122" s="450"/>
      <c r="AK122" s="450"/>
      <c r="AL122" s="450"/>
      <c r="AM122" s="450"/>
      <c r="AN122" s="450"/>
      <c r="AO122" s="450"/>
      <c r="AP122" s="450"/>
      <c r="AQ122" s="450"/>
      <c r="AR122" s="450"/>
      <c r="AS122" s="450"/>
      <c r="AT122" s="450"/>
      <c r="AU122" s="450"/>
      <c r="AV122" s="450"/>
      <c r="AW122" s="450"/>
      <c r="AX122" s="450"/>
      <c r="AY122" s="450"/>
      <c r="AZ122" s="450"/>
      <c r="BA122" s="450"/>
      <c r="BB122" s="450"/>
      <c r="BC122" s="450"/>
      <c r="BD122" s="450"/>
      <c r="BE122" s="450"/>
      <c r="BF122" s="450"/>
      <c r="BG122" s="450"/>
      <c r="BH122" s="450"/>
      <c r="BI122" s="450"/>
      <c r="BJ122" s="450"/>
      <c r="BK122" s="450"/>
      <c r="BL122" s="450"/>
      <c r="BM122" s="450"/>
      <c r="BN122" s="450"/>
      <c r="BO122" s="450"/>
      <c r="BP122" s="450"/>
      <c r="BQ122" s="450"/>
      <c r="BR122" s="450"/>
      <c r="BS122" s="450"/>
      <c r="BT122" s="450"/>
      <c r="BU122" s="450"/>
      <c r="BV122" s="450"/>
      <c r="BW122" s="450"/>
      <c r="BX122" s="450"/>
      <c r="BY122" s="450"/>
    </row>
    <row r="123" spans="1:77">
      <c r="A123" s="435"/>
      <c r="B123" s="435"/>
      <c r="C123" s="435"/>
      <c r="D123" s="435"/>
      <c r="E123" s="435"/>
      <c r="F123" s="447"/>
      <c r="G123" s="448"/>
      <c r="H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c r="AH123" s="450"/>
      <c r="AI123" s="450"/>
      <c r="AJ123" s="450"/>
      <c r="AK123" s="450"/>
      <c r="AL123" s="450"/>
      <c r="AM123" s="450"/>
      <c r="AN123" s="450"/>
      <c r="AO123" s="450"/>
      <c r="AP123" s="450"/>
      <c r="AQ123" s="450"/>
      <c r="AR123" s="450"/>
      <c r="AS123" s="450"/>
      <c r="AT123" s="450"/>
      <c r="AU123" s="450"/>
      <c r="AV123" s="450"/>
      <c r="AW123" s="450"/>
      <c r="AX123" s="450"/>
      <c r="AY123" s="450"/>
      <c r="AZ123" s="450"/>
      <c r="BA123" s="450"/>
      <c r="BB123" s="450"/>
      <c r="BC123" s="450"/>
      <c r="BD123" s="450"/>
      <c r="BE123" s="450"/>
      <c r="BF123" s="450"/>
      <c r="BG123" s="450"/>
      <c r="BH123" s="450"/>
      <c r="BI123" s="450"/>
      <c r="BJ123" s="450"/>
      <c r="BK123" s="450"/>
      <c r="BL123" s="450"/>
      <c r="BM123" s="450"/>
      <c r="BN123" s="450"/>
      <c r="BO123" s="450"/>
      <c r="BP123" s="450"/>
      <c r="BQ123" s="450"/>
      <c r="BR123" s="450"/>
      <c r="BS123" s="450"/>
      <c r="BT123" s="450"/>
      <c r="BU123" s="450"/>
      <c r="BV123" s="450"/>
      <c r="BW123" s="450"/>
      <c r="BX123" s="450"/>
      <c r="BY123" s="450"/>
    </row>
    <row r="124" spans="1:77">
      <c r="A124" s="435"/>
      <c r="B124" s="435"/>
      <c r="C124" s="435"/>
      <c r="D124" s="435"/>
      <c r="E124" s="435"/>
      <c r="F124" s="447"/>
      <c r="G124" s="448"/>
      <c r="H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c r="AH124" s="450"/>
      <c r="AI124" s="450"/>
      <c r="AJ124" s="450"/>
      <c r="AK124" s="450"/>
      <c r="AL124" s="450"/>
      <c r="AM124" s="450"/>
      <c r="AN124" s="450"/>
      <c r="AO124" s="450"/>
      <c r="AP124" s="450"/>
      <c r="AQ124" s="450"/>
      <c r="AR124" s="450"/>
      <c r="AS124" s="450"/>
      <c r="AT124" s="450"/>
      <c r="AU124" s="450"/>
      <c r="AV124" s="450"/>
      <c r="AW124" s="450"/>
      <c r="AX124" s="450"/>
      <c r="AY124" s="450"/>
      <c r="AZ124" s="450"/>
      <c r="BA124" s="450"/>
      <c r="BB124" s="450"/>
      <c r="BC124" s="450"/>
      <c r="BD124" s="450"/>
      <c r="BE124" s="450"/>
      <c r="BF124" s="450"/>
      <c r="BG124" s="450"/>
      <c r="BH124" s="450"/>
      <c r="BI124" s="450"/>
      <c r="BJ124" s="450"/>
      <c r="BK124" s="450"/>
      <c r="BL124" s="450"/>
      <c r="BM124" s="450"/>
      <c r="BN124" s="450"/>
      <c r="BO124" s="450"/>
      <c r="BP124" s="450"/>
      <c r="BQ124" s="450"/>
      <c r="BR124" s="450"/>
      <c r="BS124" s="450"/>
      <c r="BT124" s="450"/>
      <c r="BU124" s="450"/>
      <c r="BV124" s="450"/>
      <c r="BW124" s="450"/>
      <c r="BX124" s="450"/>
      <c r="BY124" s="450"/>
    </row>
    <row r="125" spans="1:77">
      <c r="A125" s="435"/>
      <c r="B125" s="435"/>
      <c r="C125" s="435"/>
      <c r="D125" s="435"/>
      <c r="E125" s="435"/>
      <c r="F125" s="447"/>
      <c r="G125" s="448"/>
      <c r="H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450"/>
      <c r="AZ125" s="450"/>
      <c r="BA125" s="450"/>
      <c r="BB125" s="450"/>
      <c r="BC125" s="450"/>
      <c r="BD125" s="450"/>
      <c r="BE125" s="450"/>
      <c r="BF125" s="450"/>
      <c r="BG125" s="450"/>
      <c r="BH125" s="450"/>
      <c r="BI125" s="450"/>
      <c r="BJ125" s="450"/>
      <c r="BK125" s="450"/>
      <c r="BL125" s="450"/>
      <c r="BM125" s="450"/>
      <c r="BN125" s="450"/>
      <c r="BO125" s="450"/>
      <c r="BP125" s="450"/>
      <c r="BQ125" s="450"/>
      <c r="BR125" s="450"/>
      <c r="BS125" s="450"/>
      <c r="BT125" s="450"/>
      <c r="BU125" s="450"/>
      <c r="BV125" s="450"/>
      <c r="BW125" s="450"/>
      <c r="BX125" s="450"/>
      <c r="BY125" s="450"/>
    </row>
    <row r="126" spans="1:77">
      <c r="A126" s="435"/>
      <c r="B126" s="435"/>
      <c r="C126" s="435"/>
      <c r="D126" s="435"/>
      <c r="E126" s="435"/>
      <c r="F126" s="447"/>
      <c r="G126" s="448"/>
      <c r="H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450"/>
      <c r="AZ126" s="450"/>
      <c r="BA126" s="450"/>
      <c r="BB126" s="450"/>
      <c r="BC126" s="450"/>
      <c r="BD126" s="450"/>
      <c r="BE126" s="450"/>
      <c r="BF126" s="450"/>
      <c r="BG126" s="450"/>
      <c r="BH126" s="450"/>
      <c r="BI126" s="450"/>
      <c r="BJ126" s="450"/>
      <c r="BK126" s="450"/>
      <c r="BL126" s="450"/>
      <c r="BM126" s="450"/>
      <c r="BN126" s="450"/>
      <c r="BO126" s="450"/>
      <c r="BP126" s="450"/>
      <c r="BQ126" s="450"/>
      <c r="BR126" s="450"/>
      <c r="BS126" s="450"/>
      <c r="BT126" s="450"/>
      <c r="BU126" s="450"/>
      <c r="BV126" s="450"/>
      <c r="BW126" s="450"/>
      <c r="BX126" s="450"/>
      <c r="BY126" s="450"/>
    </row>
    <row r="127" spans="1:77">
      <c r="A127" s="435"/>
      <c r="B127" s="435"/>
      <c r="C127" s="435"/>
      <c r="D127" s="435"/>
      <c r="E127" s="435"/>
      <c r="F127" s="447"/>
      <c r="G127" s="448"/>
      <c r="H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c r="AW127" s="450"/>
      <c r="AX127" s="450"/>
      <c r="AY127" s="450"/>
      <c r="AZ127" s="450"/>
      <c r="BA127" s="450"/>
      <c r="BB127" s="450"/>
      <c r="BC127" s="450"/>
      <c r="BD127" s="450"/>
      <c r="BE127" s="450"/>
      <c r="BF127" s="450"/>
      <c r="BG127" s="450"/>
      <c r="BH127" s="450"/>
      <c r="BI127" s="450"/>
      <c r="BJ127" s="450"/>
      <c r="BK127" s="450"/>
      <c r="BL127" s="450"/>
      <c r="BM127" s="450"/>
      <c r="BN127" s="450"/>
      <c r="BO127" s="450"/>
      <c r="BP127" s="450"/>
      <c r="BQ127" s="450"/>
      <c r="BR127" s="450"/>
      <c r="BS127" s="450"/>
      <c r="BT127" s="450"/>
      <c r="BU127" s="450"/>
      <c r="BV127" s="450"/>
      <c r="BW127" s="450"/>
      <c r="BX127" s="450"/>
      <c r="BY127" s="450"/>
    </row>
    <row r="128" spans="1:77">
      <c r="A128" s="435"/>
      <c r="B128" s="435"/>
      <c r="C128" s="435"/>
      <c r="D128" s="435"/>
      <c r="E128" s="435"/>
      <c r="F128" s="447"/>
      <c r="G128" s="448"/>
      <c r="H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c r="AG128" s="450"/>
      <c r="AH128" s="450"/>
      <c r="AI128" s="450"/>
      <c r="AJ128" s="450"/>
      <c r="AK128" s="450"/>
      <c r="AL128" s="450"/>
      <c r="AM128" s="450"/>
      <c r="AN128" s="450"/>
      <c r="AO128" s="450"/>
      <c r="AP128" s="450"/>
      <c r="AQ128" s="450"/>
      <c r="AR128" s="450"/>
      <c r="AS128" s="450"/>
      <c r="AT128" s="450"/>
      <c r="AU128" s="450"/>
      <c r="AV128" s="450"/>
      <c r="AW128" s="450"/>
      <c r="AX128" s="450"/>
      <c r="AY128" s="450"/>
      <c r="AZ128" s="450"/>
      <c r="BA128" s="450"/>
      <c r="BB128" s="450"/>
      <c r="BC128" s="450"/>
      <c r="BD128" s="450"/>
      <c r="BE128" s="450"/>
      <c r="BF128" s="450"/>
      <c r="BG128" s="450"/>
      <c r="BH128" s="450"/>
      <c r="BI128" s="450"/>
      <c r="BJ128" s="450"/>
      <c r="BK128" s="450"/>
      <c r="BL128" s="450"/>
      <c r="BM128" s="450"/>
      <c r="BN128" s="450"/>
      <c r="BO128" s="450"/>
      <c r="BP128" s="450"/>
      <c r="BQ128" s="450"/>
      <c r="BR128" s="450"/>
      <c r="BS128" s="450"/>
      <c r="BT128" s="450"/>
      <c r="BU128" s="450"/>
      <c r="BV128" s="450"/>
      <c r="BW128" s="450"/>
      <c r="BX128" s="450"/>
      <c r="BY128" s="450"/>
    </row>
    <row r="129" spans="1:77">
      <c r="A129" s="435"/>
      <c r="B129" s="435"/>
      <c r="C129" s="435"/>
      <c r="D129" s="435"/>
      <c r="E129" s="435"/>
      <c r="F129" s="447"/>
      <c r="G129" s="448"/>
      <c r="H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c r="AG129" s="450"/>
      <c r="AH129" s="450"/>
      <c r="AI129" s="450"/>
      <c r="AJ129" s="450"/>
      <c r="AK129" s="450"/>
      <c r="AL129" s="450"/>
      <c r="AM129" s="450"/>
      <c r="AN129" s="450"/>
      <c r="AO129" s="450"/>
      <c r="AP129" s="450"/>
      <c r="AQ129" s="450"/>
      <c r="AR129" s="450"/>
      <c r="AS129" s="450"/>
      <c r="AT129" s="450"/>
      <c r="AU129" s="450"/>
      <c r="AV129" s="450"/>
      <c r="AW129" s="450"/>
      <c r="AX129" s="450"/>
      <c r="AY129" s="450"/>
      <c r="AZ129" s="450"/>
      <c r="BA129" s="450"/>
      <c r="BB129" s="450"/>
      <c r="BC129" s="450"/>
      <c r="BD129" s="450"/>
      <c r="BE129" s="450"/>
      <c r="BF129" s="450"/>
      <c r="BG129" s="450"/>
      <c r="BH129" s="450"/>
      <c r="BI129" s="450"/>
      <c r="BJ129" s="450"/>
      <c r="BK129" s="450"/>
      <c r="BL129" s="450"/>
      <c r="BM129" s="450"/>
      <c r="BN129" s="450"/>
      <c r="BO129" s="450"/>
      <c r="BP129" s="450"/>
      <c r="BQ129" s="450"/>
      <c r="BR129" s="450"/>
      <c r="BS129" s="450"/>
      <c r="BT129" s="450"/>
      <c r="BU129" s="450"/>
      <c r="BV129" s="450"/>
      <c r="BW129" s="450"/>
      <c r="BX129" s="450"/>
      <c r="BY129" s="450"/>
    </row>
    <row r="130" spans="1:77">
      <c r="A130" s="435"/>
      <c r="B130" s="435"/>
      <c r="C130" s="435"/>
      <c r="D130" s="435"/>
      <c r="E130" s="435"/>
      <c r="F130" s="447"/>
      <c r="G130" s="448"/>
      <c r="H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c r="BB130" s="450"/>
      <c r="BC130" s="450"/>
      <c r="BD130" s="450"/>
      <c r="BE130" s="450"/>
      <c r="BF130" s="450"/>
      <c r="BG130" s="450"/>
      <c r="BH130" s="450"/>
      <c r="BI130" s="450"/>
      <c r="BJ130" s="450"/>
      <c r="BK130" s="450"/>
      <c r="BL130" s="450"/>
      <c r="BM130" s="450"/>
      <c r="BN130" s="450"/>
      <c r="BO130" s="450"/>
      <c r="BP130" s="450"/>
      <c r="BQ130" s="450"/>
      <c r="BR130" s="450"/>
      <c r="BS130" s="450"/>
      <c r="BT130" s="450"/>
      <c r="BU130" s="450"/>
      <c r="BV130" s="450"/>
      <c r="BW130" s="450"/>
      <c r="BX130" s="450"/>
      <c r="BY130" s="450"/>
    </row>
    <row r="131" spans="1:77">
      <c r="A131" s="435"/>
      <c r="B131" s="435"/>
      <c r="C131" s="435"/>
      <c r="D131" s="435"/>
      <c r="E131" s="435"/>
      <c r="F131" s="447"/>
      <c r="G131" s="448"/>
      <c r="H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c r="AG131" s="450"/>
      <c r="AH131" s="450"/>
      <c r="AI131" s="450"/>
      <c r="AJ131" s="450"/>
      <c r="AK131" s="450"/>
      <c r="AL131" s="450"/>
      <c r="AM131" s="450"/>
      <c r="AN131" s="450"/>
      <c r="AO131" s="450"/>
      <c r="AP131" s="450"/>
      <c r="AQ131" s="450"/>
      <c r="AR131" s="450"/>
      <c r="AS131" s="450"/>
      <c r="AT131" s="450"/>
      <c r="AU131" s="450"/>
      <c r="AV131" s="450"/>
      <c r="AW131" s="450"/>
      <c r="AX131" s="450"/>
      <c r="AY131" s="450"/>
      <c r="AZ131" s="450"/>
      <c r="BA131" s="450"/>
      <c r="BB131" s="450"/>
      <c r="BC131" s="450"/>
      <c r="BD131" s="450"/>
      <c r="BE131" s="450"/>
      <c r="BF131" s="450"/>
      <c r="BG131" s="450"/>
      <c r="BH131" s="450"/>
      <c r="BI131" s="450"/>
      <c r="BJ131" s="450"/>
      <c r="BK131" s="450"/>
      <c r="BL131" s="450"/>
      <c r="BM131" s="450"/>
      <c r="BN131" s="450"/>
      <c r="BO131" s="450"/>
      <c r="BP131" s="450"/>
      <c r="BQ131" s="450"/>
      <c r="BR131" s="450"/>
      <c r="BS131" s="450"/>
      <c r="BT131" s="450"/>
      <c r="BU131" s="450"/>
      <c r="BV131" s="450"/>
      <c r="BW131" s="450"/>
      <c r="BX131" s="450"/>
      <c r="BY131" s="450"/>
    </row>
    <row r="132" spans="1:77">
      <c r="A132" s="435"/>
      <c r="B132" s="435"/>
      <c r="C132" s="435"/>
      <c r="D132" s="435"/>
      <c r="E132" s="435"/>
      <c r="F132" s="447"/>
      <c r="G132" s="448"/>
      <c r="H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50"/>
      <c r="BH132" s="450"/>
      <c r="BI132" s="450"/>
      <c r="BJ132" s="450"/>
      <c r="BK132" s="450"/>
      <c r="BL132" s="450"/>
      <c r="BM132" s="450"/>
      <c r="BN132" s="450"/>
      <c r="BO132" s="450"/>
      <c r="BP132" s="450"/>
      <c r="BQ132" s="450"/>
      <c r="BR132" s="450"/>
      <c r="BS132" s="450"/>
      <c r="BT132" s="450"/>
      <c r="BU132" s="450"/>
      <c r="BV132" s="450"/>
      <c r="BW132" s="450"/>
      <c r="BX132" s="450"/>
      <c r="BY132" s="450"/>
    </row>
    <row r="133" spans="1:77">
      <c r="A133" s="435"/>
      <c r="B133" s="435"/>
      <c r="C133" s="435"/>
      <c r="D133" s="435"/>
      <c r="E133" s="435"/>
      <c r="F133" s="447"/>
      <c r="G133" s="448"/>
      <c r="H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450"/>
      <c r="BF133" s="450"/>
      <c r="BG133" s="450"/>
      <c r="BH133" s="450"/>
      <c r="BI133" s="450"/>
      <c r="BJ133" s="450"/>
      <c r="BK133" s="450"/>
      <c r="BL133" s="450"/>
      <c r="BM133" s="450"/>
      <c r="BN133" s="450"/>
      <c r="BO133" s="450"/>
      <c r="BP133" s="450"/>
      <c r="BQ133" s="450"/>
      <c r="BR133" s="450"/>
      <c r="BS133" s="450"/>
      <c r="BT133" s="450"/>
      <c r="BU133" s="450"/>
      <c r="BV133" s="450"/>
      <c r="BW133" s="450"/>
      <c r="BX133" s="450"/>
      <c r="BY133" s="450"/>
    </row>
    <row r="134" spans="1:77">
      <c r="A134" s="435"/>
      <c r="B134" s="435"/>
      <c r="C134" s="435"/>
      <c r="D134" s="435"/>
      <c r="E134" s="435"/>
      <c r="F134" s="447"/>
      <c r="G134" s="448"/>
      <c r="H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450"/>
      <c r="BF134" s="450"/>
      <c r="BG134" s="450"/>
      <c r="BH134" s="450"/>
      <c r="BI134" s="450"/>
      <c r="BJ134" s="450"/>
      <c r="BK134" s="450"/>
      <c r="BL134" s="450"/>
      <c r="BM134" s="450"/>
      <c r="BN134" s="450"/>
      <c r="BO134" s="450"/>
      <c r="BP134" s="450"/>
      <c r="BQ134" s="450"/>
      <c r="BR134" s="450"/>
      <c r="BS134" s="450"/>
      <c r="BT134" s="450"/>
      <c r="BU134" s="450"/>
      <c r="BV134" s="450"/>
      <c r="BW134" s="450"/>
      <c r="BX134" s="450"/>
      <c r="BY134" s="450"/>
    </row>
    <row r="135" spans="1:77">
      <c r="A135" s="435"/>
      <c r="B135" s="435"/>
      <c r="C135" s="435"/>
      <c r="D135" s="435"/>
      <c r="E135" s="435"/>
      <c r="F135" s="447"/>
      <c r="G135" s="448"/>
      <c r="H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450"/>
      <c r="BF135" s="450"/>
      <c r="BG135" s="450"/>
      <c r="BH135" s="450"/>
      <c r="BI135" s="450"/>
      <c r="BJ135" s="450"/>
      <c r="BK135" s="450"/>
      <c r="BL135" s="450"/>
      <c r="BM135" s="450"/>
      <c r="BN135" s="450"/>
      <c r="BO135" s="450"/>
      <c r="BP135" s="450"/>
      <c r="BQ135" s="450"/>
      <c r="BR135" s="450"/>
      <c r="BS135" s="450"/>
      <c r="BT135" s="450"/>
      <c r="BU135" s="450"/>
      <c r="BV135" s="450"/>
      <c r="BW135" s="450"/>
      <c r="BX135" s="450"/>
      <c r="BY135" s="450"/>
    </row>
    <row r="136" spans="1:77">
      <c r="A136" s="435"/>
      <c r="B136" s="435"/>
      <c r="C136" s="435"/>
      <c r="D136" s="435"/>
      <c r="E136" s="435"/>
      <c r="F136" s="447"/>
      <c r="G136" s="448"/>
      <c r="H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row>
    <row r="137" spans="1:77">
      <c r="A137" s="435"/>
      <c r="B137" s="435"/>
      <c r="C137" s="435"/>
      <c r="D137" s="435"/>
      <c r="E137" s="435"/>
      <c r="F137" s="447"/>
      <c r="G137" s="448"/>
      <c r="H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450"/>
      <c r="BF137" s="450"/>
      <c r="BG137" s="450"/>
      <c r="BH137" s="450"/>
      <c r="BI137" s="450"/>
      <c r="BJ137" s="450"/>
      <c r="BK137" s="450"/>
      <c r="BL137" s="450"/>
      <c r="BM137" s="450"/>
      <c r="BN137" s="450"/>
      <c r="BO137" s="450"/>
      <c r="BP137" s="450"/>
      <c r="BQ137" s="450"/>
      <c r="BR137" s="450"/>
      <c r="BS137" s="450"/>
      <c r="BT137" s="450"/>
      <c r="BU137" s="450"/>
      <c r="BV137" s="450"/>
      <c r="BW137" s="450"/>
      <c r="BX137" s="450"/>
      <c r="BY137" s="450"/>
    </row>
    <row r="138" spans="1:77">
      <c r="A138" s="435"/>
      <c r="B138" s="435"/>
      <c r="C138" s="435"/>
      <c r="D138" s="435"/>
      <c r="E138" s="435"/>
      <c r="F138" s="447"/>
      <c r="G138" s="448"/>
      <c r="H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450"/>
      <c r="BF138" s="450"/>
      <c r="BG138" s="450"/>
      <c r="BH138" s="450"/>
      <c r="BI138" s="450"/>
      <c r="BJ138" s="450"/>
      <c r="BK138" s="450"/>
      <c r="BL138" s="450"/>
      <c r="BM138" s="450"/>
      <c r="BN138" s="450"/>
      <c r="BO138" s="450"/>
      <c r="BP138" s="450"/>
      <c r="BQ138" s="450"/>
      <c r="BR138" s="450"/>
      <c r="BS138" s="450"/>
      <c r="BT138" s="450"/>
      <c r="BU138" s="450"/>
      <c r="BV138" s="450"/>
      <c r="BW138" s="450"/>
      <c r="BX138" s="450"/>
      <c r="BY138" s="450"/>
    </row>
    <row r="139" spans="1:77">
      <c r="A139" s="435"/>
      <c r="B139" s="435"/>
      <c r="C139" s="435"/>
      <c r="D139" s="435"/>
      <c r="E139" s="435"/>
      <c r="F139" s="447"/>
      <c r="G139" s="448"/>
      <c r="H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450"/>
      <c r="BI139" s="450"/>
      <c r="BJ139" s="450"/>
      <c r="BK139" s="450"/>
      <c r="BL139" s="450"/>
      <c r="BM139" s="450"/>
      <c r="BN139" s="450"/>
      <c r="BO139" s="450"/>
      <c r="BP139" s="450"/>
      <c r="BQ139" s="450"/>
      <c r="BR139" s="450"/>
      <c r="BS139" s="450"/>
      <c r="BT139" s="450"/>
      <c r="BU139" s="450"/>
      <c r="BV139" s="450"/>
      <c r="BW139" s="450"/>
      <c r="BX139" s="450"/>
      <c r="BY139" s="450"/>
    </row>
    <row r="140" spans="1:77">
      <c r="A140" s="435"/>
      <c r="B140" s="435"/>
      <c r="C140" s="435"/>
      <c r="D140" s="435"/>
      <c r="E140" s="435"/>
      <c r="F140" s="447"/>
      <c r="G140" s="448"/>
      <c r="H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450"/>
      <c r="BF140" s="450"/>
      <c r="BG140" s="450"/>
      <c r="BH140" s="450"/>
      <c r="BI140" s="450"/>
      <c r="BJ140" s="450"/>
      <c r="BK140" s="450"/>
      <c r="BL140" s="450"/>
      <c r="BM140" s="450"/>
      <c r="BN140" s="450"/>
      <c r="BO140" s="450"/>
      <c r="BP140" s="450"/>
      <c r="BQ140" s="450"/>
      <c r="BR140" s="450"/>
      <c r="BS140" s="450"/>
      <c r="BT140" s="450"/>
      <c r="BU140" s="450"/>
      <c r="BV140" s="450"/>
      <c r="BW140" s="450"/>
      <c r="BX140" s="450"/>
      <c r="BY140" s="450"/>
    </row>
    <row r="141" spans="1:77">
      <c r="A141" s="435"/>
      <c r="B141" s="435"/>
      <c r="C141" s="435"/>
      <c r="D141" s="435"/>
      <c r="E141" s="435"/>
      <c r="F141" s="447"/>
      <c r="G141" s="448"/>
      <c r="H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450"/>
      <c r="BF141" s="450"/>
      <c r="BG141" s="450"/>
      <c r="BH141" s="450"/>
      <c r="BI141" s="450"/>
      <c r="BJ141" s="450"/>
      <c r="BK141" s="450"/>
      <c r="BL141" s="450"/>
      <c r="BM141" s="450"/>
      <c r="BN141" s="450"/>
      <c r="BO141" s="450"/>
      <c r="BP141" s="450"/>
      <c r="BQ141" s="450"/>
      <c r="BR141" s="450"/>
      <c r="BS141" s="450"/>
      <c r="BT141" s="450"/>
      <c r="BU141" s="450"/>
      <c r="BV141" s="450"/>
      <c r="BW141" s="450"/>
      <c r="BX141" s="450"/>
      <c r="BY141" s="450"/>
    </row>
    <row r="142" spans="1:77">
      <c r="A142" s="435"/>
      <c r="B142" s="435"/>
      <c r="C142" s="435"/>
      <c r="D142" s="435"/>
      <c r="E142" s="435"/>
      <c r="F142" s="447"/>
      <c r="G142" s="448"/>
      <c r="H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450"/>
      <c r="BF142" s="450"/>
      <c r="BG142" s="450"/>
      <c r="BH142" s="450"/>
      <c r="BI142" s="450"/>
      <c r="BJ142" s="450"/>
      <c r="BK142" s="450"/>
      <c r="BL142" s="450"/>
      <c r="BM142" s="450"/>
      <c r="BN142" s="450"/>
      <c r="BO142" s="450"/>
      <c r="BP142" s="450"/>
      <c r="BQ142" s="450"/>
      <c r="BR142" s="450"/>
      <c r="BS142" s="450"/>
      <c r="BT142" s="450"/>
      <c r="BU142" s="450"/>
      <c r="BV142" s="450"/>
      <c r="BW142" s="450"/>
      <c r="BX142" s="450"/>
      <c r="BY142" s="450"/>
    </row>
    <row r="143" spans="1:77">
      <c r="A143" s="435"/>
      <c r="B143" s="435"/>
      <c r="C143" s="435"/>
      <c r="D143" s="435"/>
      <c r="E143" s="435"/>
      <c r="F143" s="447"/>
      <c r="G143" s="448"/>
      <c r="H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450"/>
      <c r="BF143" s="450"/>
      <c r="BG143" s="450"/>
      <c r="BH143" s="450"/>
      <c r="BI143" s="450"/>
      <c r="BJ143" s="450"/>
      <c r="BK143" s="450"/>
      <c r="BL143" s="450"/>
      <c r="BM143" s="450"/>
      <c r="BN143" s="450"/>
      <c r="BO143" s="450"/>
      <c r="BP143" s="450"/>
      <c r="BQ143" s="450"/>
      <c r="BR143" s="450"/>
      <c r="BS143" s="450"/>
      <c r="BT143" s="450"/>
      <c r="BU143" s="450"/>
      <c r="BV143" s="450"/>
      <c r="BW143" s="450"/>
      <c r="BX143" s="450"/>
      <c r="BY143" s="450"/>
    </row>
    <row r="144" spans="1:77">
      <c r="A144" s="435"/>
      <c r="B144" s="435"/>
      <c r="C144" s="435"/>
      <c r="D144" s="435"/>
      <c r="E144" s="435"/>
      <c r="F144" s="447"/>
      <c r="G144" s="448"/>
      <c r="H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450"/>
      <c r="BU144" s="450"/>
      <c r="BV144" s="450"/>
      <c r="BW144" s="450"/>
      <c r="BX144" s="450"/>
      <c r="BY144" s="450"/>
    </row>
    <row r="145" spans="1:77">
      <c r="A145" s="435"/>
      <c r="B145" s="435"/>
      <c r="C145" s="435"/>
      <c r="D145" s="435"/>
      <c r="E145" s="435"/>
      <c r="F145" s="447"/>
      <c r="G145" s="448"/>
      <c r="H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c r="AF145" s="450"/>
      <c r="AG145" s="450"/>
      <c r="AH145" s="450"/>
      <c r="AI145" s="450"/>
      <c r="AJ145" s="450"/>
      <c r="AK145" s="450"/>
      <c r="AL145" s="450"/>
      <c r="AM145" s="450"/>
      <c r="AN145" s="450"/>
      <c r="AO145" s="450"/>
      <c r="AP145" s="450"/>
      <c r="AQ145" s="450"/>
      <c r="AR145" s="450"/>
      <c r="AS145" s="450"/>
      <c r="AT145" s="450"/>
      <c r="AU145" s="450"/>
      <c r="AV145" s="450"/>
      <c r="AW145" s="450"/>
      <c r="AX145" s="450"/>
      <c r="AY145" s="450"/>
      <c r="AZ145" s="450"/>
      <c r="BA145" s="450"/>
      <c r="BB145" s="450"/>
      <c r="BC145" s="450"/>
      <c r="BD145" s="450"/>
      <c r="BE145" s="450"/>
      <c r="BF145" s="450"/>
      <c r="BG145" s="450"/>
      <c r="BH145" s="450"/>
      <c r="BI145" s="450"/>
      <c r="BJ145" s="450"/>
      <c r="BK145" s="450"/>
      <c r="BL145" s="450"/>
      <c r="BM145" s="450"/>
      <c r="BN145" s="450"/>
      <c r="BO145" s="450"/>
      <c r="BP145" s="450"/>
      <c r="BQ145" s="450"/>
      <c r="BR145" s="450"/>
      <c r="BS145" s="450"/>
      <c r="BT145" s="450"/>
      <c r="BU145" s="450"/>
      <c r="BV145" s="450"/>
      <c r="BW145" s="450"/>
      <c r="BX145" s="450"/>
      <c r="BY145" s="450"/>
    </row>
    <row r="146" spans="1:77">
      <c r="A146" s="435"/>
      <c r="B146" s="435"/>
      <c r="C146" s="435"/>
      <c r="D146" s="435"/>
      <c r="E146" s="435"/>
      <c r="F146" s="447"/>
      <c r="G146" s="448"/>
      <c r="H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c r="AG146" s="450"/>
      <c r="AH146" s="450"/>
      <c r="AI146" s="450"/>
      <c r="AJ146" s="450"/>
      <c r="AK146" s="450"/>
      <c r="AL146" s="450"/>
      <c r="AM146" s="450"/>
      <c r="AN146" s="450"/>
      <c r="AO146" s="450"/>
      <c r="AP146" s="450"/>
      <c r="AQ146" s="450"/>
      <c r="AR146" s="450"/>
      <c r="AS146" s="450"/>
      <c r="AT146" s="450"/>
      <c r="AU146" s="450"/>
      <c r="AV146" s="450"/>
      <c r="AW146" s="450"/>
      <c r="AX146" s="450"/>
      <c r="AY146" s="450"/>
      <c r="AZ146" s="450"/>
      <c r="BA146" s="450"/>
      <c r="BB146" s="450"/>
      <c r="BC146" s="450"/>
      <c r="BD146" s="450"/>
      <c r="BE146" s="450"/>
      <c r="BF146" s="450"/>
      <c r="BG146" s="450"/>
      <c r="BH146" s="450"/>
      <c r="BI146" s="450"/>
      <c r="BJ146" s="450"/>
      <c r="BK146" s="450"/>
      <c r="BL146" s="450"/>
      <c r="BM146" s="450"/>
      <c r="BN146" s="450"/>
      <c r="BO146" s="450"/>
      <c r="BP146" s="450"/>
      <c r="BQ146" s="450"/>
      <c r="BR146" s="450"/>
      <c r="BS146" s="450"/>
      <c r="BT146" s="450"/>
      <c r="BU146" s="450"/>
      <c r="BV146" s="450"/>
      <c r="BW146" s="450"/>
      <c r="BX146" s="450"/>
      <c r="BY146" s="450"/>
    </row>
    <row r="147" spans="1:77">
      <c r="A147" s="435"/>
      <c r="B147" s="435"/>
      <c r="C147" s="435"/>
      <c r="D147" s="435"/>
      <c r="E147" s="435"/>
      <c r="F147" s="447"/>
      <c r="G147" s="448"/>
      <c r="H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c r="AF147" s="450"/>
      <c r="AG147" s="450"/>
      <c r="AH147" s="450"/>
      <c r="AI147" s="450"/>
      <c r="AJ147" s="450"/>
      <c r="AK147" s="450"/>
      <c r="AL147" s="450"/>
      <c r="AM147" s="450"/>
      <c r="AN147" s="450"/>
      <c r="AO147" s="450"/>
      <c r="AP147" s="450"/>
      <c r="AQ147" s="450"/>
      <c r="AR147" s="450"/>
      <c r="AS147" s="450"/>
      <c r="AT147" s="450"/>
      <c r="AU147" s="450"/>
      <c r="AV147" s="450"/>
      <c r="AW147" s="450"/>
      <c r="AX147" s="450"/>
      <c r="AY147" s="450"/>
      <c r="AZ147" s="450"/>
      <c r="BA147" s="450"/>
      <c r="BB147" s="450"/>
      <c r="BC147" s="450"/>
      <c r="BD147" s="450"/>
      <c r="BE147" s="450"/>
      <c r="BF147" s="450"/>
      <c r="BG147" s="450"/>
      <c r="BH147" s="450"/>
      <c r="BI147" s="450"/>
      <c r="BJ147" s="450"/>
      <c r="BK147" s="450"/>
      <c r="BL147" s="450"/>
      <c r="BM147" s="450"/>
      <c r="BN147" s="450"/>
      <c r="BO147" s="450"/>
      <c r="BP147" s="450"/>
      <c r="BQ147" s="450"/>
      <c r="BR147" s="450"/>
      <c r="BS147" s="450"/>
      <c r="BT147" s="450"/>
      <c r="BU147" s="450"/>
      <c r="BV147" s="450"/>
      <c r="BW147" s="450"/>
      <c r="BX147" s="450"/>
      <c r="BY147" s="450"/>
    </row>
    <row r="148" spans="1:77">
      <c r="A148" s="435"/>
      <c r="B148" s="435"/>
      <c r="C148" s="435"/>
      <c r="D148" s="435"/>
      <c r="E148" s="435"/>
      <c r="F148" s="447"/>
      <c r="G148" s="448"/>
      <c r="H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c r="AF148" s="450"/>
      <c r="AG148" s="450"/>
      <c r="AH148" s="450"/>
      <c r="AI148" s="450"/>
      <c r="AJ148" s="450"/>
      <c r="AK148" s="450"/>
      <c r="AL148" s="450"/>
      <c r="AM148" s="450"/>
      <c r="AN148" s="450"/>
      <c r="AO148" s="450"/>
      <c r="AP148" s="450"/>
      <c r="AQ148" s="450"/>
      <c r="AR148" s="450"/>
      <c r="AS148" s="450"/>
      <c r="AT148" s="450"/>
      <c r="AU148" s="450"/>
      <c r="AV148" s="450"/>
      <c r="AW148" s="450"/>
      <c r="AX148" s="450"/>
      <c r="AY148" s="450"/>
      <c r="AZ148" s="450"/>
      <c r="BA148" s="450"/>
      <c r="BB148" s="450"/>
      <c r="BC148" s="450"/>
      <c r="BD148" s="450"/>
      <c r="BE148" s="450"/>
      <c r="BF148" s="450"/>
      <c r="BG148" s="450"/>
      <c r="BH148" s="450"/>
      <c r="BI148" s="450"/>
      <c r="BJ148" s="450"/>
      <c r="BK148" s="450"/>
      <c r="BL148" s="450"/>
      <c r="BM148" s="450"/>
      <c r="BN148" s="450"/>
      <c r="BO148" s="450"/>
      <c r="BP148" s="450"/>
      <c r="BQ148" s="450"/>
      <c r="BR148" s="450"/>
      <c r="BS148" s="450"/>
      <c r="BT148" s="450"/>
      <c r="BU148" s="450"/>
      <c r="BV148" s="450"/>
      <c r="BW148" s="450"/>
      <c r="BX148" s="450"/>
      <c r="BY148" s="450"/>
    </row>
    <row r="149" spans="1:77">
      <c r="A149" s="435"/>
      <c r="B149" s="435"/>
      <c r="C149" s="435"/>
      <c r="D149" s="435"/>
      <c r="E149" s="435"/>
      <c r="F149" s="447"/>
      <c r="G149" s="448"/>
      <c r="H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c r="AG149" s="450"/>
      <c r="AH149" s="450"/>
      <c r="AI149" s="450"/>
      <c r="AJ149" s="450"/>
      <c r="AK149" s="450"/>
      <c r="AL149" s="450"/>
      <c r="AM149" s="450"/>
      <c r="AN149" s="450"/>
      <c r="AO149" s="450"/>
      <c r="AP149" s="450"/>
      <c r="AQ149" s="450"/>
      <c r="AR149" s="450"/>
      <c r="AS149" s="450"/>
      <c r="AT149" s="450"/>
      <c r="AU149" s="450"/>
      <c r="AV149" s="450"/>
      <c r="AW149" s="450"/>
      <c r="AX149" s="450"/>
      <c r="AY149" s="450"/>
      <c r="AZ149" s="450"/>
      <c r="BA149" s="450"/>
      <c r="BB149" s="450"/>
      <c r="BC149" s="450"/>
      <c r="BD149" s="450"/>
      <c r="BE149" s="450"/>
      <c r="BF149" s="450"/>
      <c r="BG149" s="450"/>
      <c r="BH149" s="450"/>
      <c r="BI149" s="450"/>
      <c r="BJ149" s="450"/>
      <c r="BK149" s="450"/>
      <c r="BL149" s="450"/>
      <c r="BM149" s="450"/>
      <c r="BN149" s="450"/>
      <c r="BO149" s="450"/>
      <c r="BP149" s="450"/>
      <c r="BQ149" s="450"/>
      <c r="BR149" s="450"/>
      <c r="BS149" s="450"/>
      <c r="BT149" s="450"/>
      <c r="BU149" s="450"/>
      <c r="BV149" s="450"/>
      <c r="BW149" s="450"/>
      <c r="BX149" s="450"/>
      <c r="BY149" s="450"/>
    </row>
    <row r="150" spans="1:77">
      <c r="A150" s="435"/>
      <c r="B150" s="435"/>
      <c r="C150" s="435"/>
      <c r="D150" s="435"/>
      <c r="E150" s="435"/>
      <c r="F150" s="447"/>
      <c r="G150" s="448"/>
      <c r="H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c r="AG150" s="450"/>
      <c r="AH150" s="450"/>
      <c r="AI150" s="450"/>
      <c r="AJ150" s="450"/>
      <c r="AK150" s="450"/>
      <c r="AL150" s="450"/>
      <c r="AM150" s="450"/>
      <c r="AN150" s="450"/>
      <c r="AO150" s="450"/>
      <c r="AP150" s="450"/>
      <c r="AQ150" s="450"/>
      <c r="AR150" s="450"/>
      <c r="AS150" s="450"/>
      <c r="AT150" s="450"/>
      <c r="AU150" s="450"/>
      <c r="AV150" s="450"/>
      <c r="AW150" s="450"/>
      <c r="AX150" s="450"/>
      <c r="AY150" s="450"/>
      <c r="AZ150" s="450"/>
      <c r="BA150" s="450"/>
      <c r="BB150" s="450"/>
      <c r="BC150" s="450"/>
      <c r="BD150" s="450"/>
      <c r="BE150" s="450"/>
      <c r="BF150" s="450"/>
      <c r="BG150" s="450"/>
      <c r="BH150" s="450"/>
      <c r="BI150" s="450"/>
      <c r="BJ150" s="450"/>
      <c r="BK150" s="450"/>
      <c r="BL150" s="450"/>
      <c r="BM150" s="450"/>
      <c r="BN150" s="450"/>
      <c r="BO150" s="450"/>
      <c r="BP150" s="450"/>
      <c r="BQ150" s="450"/>
      <c r="BR150" s="450"/>
      <c r="BS150" s="450"/>
      <c r="BT150" s="450"/>
      <c r="BU150" s="450"/>
      <c r="BV150" s="450"/>
      <c r="BW150" s="450"/>
      <c r="BX150" s="450"/>
      <c r="BY150" s="450"/>
    </row>
    <row r="151" spans="1:77">
      <c r="A151" s="435"/>
      <c r="B151" s="435"/>
      <c r="C151" s="435"/>
      <c r="D151" s="435"/>
      <c r="E151" s="435"/>
      <c r="F151" s="447"/>
      <c r="G151" s="448"/>
      <c r="H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c r="AF151" s="450"/>
      <c r="AG151" s="450"/>
      <c r="AH151" s="450"/>
      <c r="AI151" s="450"/>
      <c r="AJ151" s="450"/>
      <c r="AK151" s="450"/>
      <c r="AL151" s="450"/>
      <c r="AM151" s="450"/>
      <c r="AN151" s="450"/>
      <c r="AO151" s="450"/>
      <c r="AP151" s="450"/>
      <c r="AQ151" s="450"/>
      <c r="AR151" s="450"/>
      <c r="AS151" s="450"/>
      <c r="AT151" s="450"/>
      <c r="AU151" s="450"/>
      <c r="AV151" s="450"/>
      <c r="AW151" s="450"/>
      <c r="AX151" s="450"/>
      <c r="AY151" s="450"/>
      <c r="AZ151" s="450"/>
      <c r="BA151" s="450"/>
      <c r="BB151" s="450"/>
      <c r="BC151" s="450"/>
      <c r="BD151" s="450"/>
      <c r="BE151" s="450"/>
      <c r="BF151" s="450"/>
      <c r="BG151" s="450"/>
      <c r="BH151" s="450"/>
      <c r="BI151" s="450"/>
      <c r="BJ151" s="450"/>
      <c r="BK151" s="450"/>
      <c r="BL151" s="450"/>
      <c r="BM151" s="450"/>
      <c r="BN151" s="450"/>
      <c r="BO151" s="450"/>
      <c r="BP151" s="450"/>
      <c r="BQ151" s="450"/>
      <c r="BR151" s="450"/>
      <c r="BS151" s="450"/>
      <c r="BT151" s="450"/>
      <c r="BU151" s="450"/>
      <c r="BV151" s="450"/>
      <c r="BW151" s="450"/>
      <c r="BX151" s="450"/>
      <c r="BY151" s="450"/>
    </row>
    <row r="152" spans="1:77">
      <c r="A152" s="435"/>
      <c r="B152" s="435"/>
      <c r="C152" s="435"/>
      <c r="D152" s="435"/>
      <c r="E152" s="435"/>
      <c r="F152" s="447"/>
      <c r="G152" s="448"/>
      <c r="H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c r="AF152" s="450"/>
      <c r="AG152" s="450"/>
      <c r="AH152" s="450"/>
      <c r="AI152" s="450"/>
      <c r="AJ152" s="450"/>
      <c r="AK152" s="450"/>
      <c r="AL152" s="450"/>
      <c r="AM152" s="450"/>
      <c r="AN152" s="450"/>
      <c r="AO152" s="450"/>
      <c r="AP152" s="450"/>
      <c r="AQ152" s="450"/>
      <c r="AR152" s="450"/>
      <c r="AS152" s="450"/>
      <c r="AT152" s="450"/>
      <c r="AU152" s="450"/>
      <c r="AV152" s="450"/>
      <c r="AW152" s="450"/>
      <c r="AX152" s="450"/>
      <c r="AY152" s="450"/>
      <c r="AZ152" s="450"/>
      <c r="BA152" s="450"/>
      <c r="BB152" s="450"/>
      <c r="BC152" s="450"/>
      <c r="BD152" s="450"/>
      <c r="BE152" s="450"/>
      <c r="BF152" s="450"/>
      <c r="BG152" s="450"/>
      <c r="BH152" s="450"/>
      <c r="BI152" s="450"/>
      <c r="BJ152" s="450"/>
      <c r="BK152" s="450"/>
      <c r="BL152" s="450"/>
      <c r="BM152" s="450"/>
      <c r="BN152" s="450"/>
      <c r="BO152" s="450"/>
      <c r="BP152" s="450"/>
      <c r="BQ152" s="450"/>
      <c r="BR152" s="450"/>
      <c r="BS152" s="450"/>
      <c r="BT152" s="450"/>
      <c r="BU152" s="450"/>
      <c r="BV152" s="450"/>
      <c r="BW152" s="450"/>
      <c r="BX152" s="450"/>
      <c r="BY152" s="450"/>
    </row>
    <row r="153" spans="1:77">
      <c r="A153" s="435"/>
      <c r="B153" s="435"/>
      <c r="C153" s="435"/>
      <c r="D153" s="435"/>
      <c r="E153" s="435"/>
      <c r="F153" s="447"/>
      <c r="G153" s="448"/>
      <c r="H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c r="AG153" s="450"/>
      <c r="AH153" s="450"/>
      <c r="AI153" s="450"/>
      <c r="AJ153" s="450"/>
      <c r="AK153" s="450"/>
      <c r="AL153" s="450"/>
      <c r="AM153" s="450"/>
      <c r="AN153" s="450"/>
      <c r="AO153" s="450"/>
      <c r="AP153" s="450"/>
      <c r="AQ153" s="450"/>
      <c r="AR153" s="450"/>
      <c r="AS153" s="450"/>
      <c r="AT153" s="450"/>
      <c r="AU153" s="450"/>
      <c r="AV153" s="450"/>
      <c r="AW153" s="450"/>
      <c r="AX153" s="450"/>
      <c r="AY153" s="450"/>
      <c r="AZ153" s="450"/>
      <c r="BA153" s="450"/>
      <c r="BB153" s="450"/>
      <c r="BC153" s="450"/>
      <c r="BD153" s="450"/>
      <c r="BE153" s="450"/>
      <c r="BF153" s="450"/>
      <c r="BG153" s="450"/>
      <c r="BH153" s="450"/>
      <c r="BI153" s="450"/>
      <c r="BJ153" s="450"/>
      <c r="BK153" s="450"/>
      <c r="BL153" s="450"/>
      <c r="BM153" s="450"/>
      <c r="BN153" s="450"/>
      <c r="BO153" s="450"/>
      <c r="BP153" s="450"/>
      <c r="BQ153" s="450"/>
      <c r="BR153" s="450"/>
      <c r="BS153" s="450"/>
      <c r="BT153" s="450"/>
      <c r="BU153" s="450"/>
      <c r="BV153" s="450"/>
      <c r="BW153" s="450"/>
      <c r="BX153" s="450"/>
      <c r="BY153" s="450"/>
    </row>
    <row r="154" spans="1:77">
      <c r="A154" s="435"/>
      <c r="B154" s="435"/>
      <c r="C154" s="435"/>
      <c r="D154" s="435"/>
      <c r="E154" s="435"/>
      <c r="F154" s="447"/>
      <c r="G154" s="448"/>
      <c r="H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c r="AG154" s="450"/>
      <c r="AH154" s="450"/>
      <c r="AI154" s="450"/>
      <c r="AJ154" s="450"/>
      <c r="AK154" s="450"/>
      <c r="AL154" s="450"/>
      <c r="AM154" s="450"/>
      <c r="AN154" s="450"/>
      <c r="AO154" s="450"/>
      <c r="AP154" s="450"/>
      <c r="AQ154" s="450"/>
      <c r="AR154" s="450"/>
      <c r="AS154" s="450"/>
      <c r="AT154" s="450"/>
      <c r="AU154" s="450"/>
      <c r="AV154" s="450"/>
      <c r="AW154" s="450"/>
      <c r="AX154" s="450"/>
      <c r="AY154" s="450"/>
      <c r="AZ154" s="450"/>
      <c r="BA154" s="450"/>
      <c r="BB154" s="450"/>
      <c r="BC154" s="450"/>
      <c r="BD154" s="450"/>
      <c r="BE154" s="450"/>
      <c r="BF154" s="450"/>
      <c r="BG154" s="450"/>
      <c r="BH154" s="450"/>
      <c r="BI154" s="450"/>
      <c r="BJ154" s="450"/>
      <c r="BK154" s="450"/>
      <c r="BL154" s="450"/>
      <c r="BM154" s="450"/>
      <c r="BN154" s="450"/>
      <c r="BO154" s="450"/>
      <c r="BP154" s="450"/>
      <c r="BQ154" s="450"/>
      <c r="BR154" s="450"/>
      <c r="BS154" s="450"/>
      <c r="BT154" s="450"/>
      <c r="BU154" s="450"/>
      <c r="BV154" s="450"/>
      <c r="BW154" s="450"/>
      <c r="BX154" s="450"/>
      <c r="BY154" s="450"/>
    </row>
    <row r="155" spans="1:77">
      <c r="A155" s="435"/>
      <c r="B155" s="435"/>
      <c r="C155" s="435"/>
      <c r="D155" s="435"/>
      <c r="E155" s="435"/>
      <c r="F155" s="447"/>
      <c r="G155" s="448"/>
      <c r="H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c r="AG155" s="450"/>
      <c r="AH155" s="450"/>
      <c r="AI155" s="450"/>
      <c r="AJ155" s="450"/>
      <c r="AK155" s="450"/>
      <c r="AL155" s="450"/>
      <c r="AM155" s="450"/>
      <c r="AN155" s="450"/>
      <c r="AO155" s="450"/>
      <c r="AP155" s="450"/>
      <c r="AQ155" s="450"/>
      <c r="AR155" s="450"/>
      <c r="AS155" s="450"/>
      <c r="AT155" s="450"/>
      <c r="AU155" s="450"/>
      <c r="AV155" s="450"/>
      <c r="AW155" s="450"/>
      <c r="AX155" s="450"/>
      <c r="AY155" s="450"/>
      <c r="AZ155" s="450"/>
      <c r="BA155" s="450"/>
      <c r="BB155" s="450"/>
      <c r="BC155" s="450"/>
      <c r="BD155" s="450"/>
      <c r="BE155" s="450"/>
      <c r="BF155" s="450"/>
      <c r="BG155" s="450"/>
      <c r="BH155" s="450"/>
      <c r="BI155" s="450"/>
      <c r="BJ155" s="450"/>
      <c r="BK155" s="450"/>
      <c r="BL155" s="450"/>
      <c r="BM155" s="450"/>
      <c r="BN155" s="450"/>
      <c r="BO155" s="450"/>
      <c r="BP155" s="450"/>
      <c r="BQ155" s="450"/>
      <c r="BR155" s="450"/>
      <c r="BS155" s="450"/>
      <c r="BT155" s="450"/>
      <c r="BU155" s="450"/>
      <c r="BV155" s="450"/>
      <c r="BW155" s="450"/>
      <c r="BX155" s="450"/>
      <c r="BY155" s="450"/>
    </row>
    <row r="156" spans="1:77">
      <c r="A156" s="435"/>
      <c r="B156" s="435"/>
      <c r="C156" s="435"/>
      <c r="D156" s="435"/>
      <c r="E156" s="435"/>
      <c r="F156" s="447"/>
      <c r="G156" s="448"/>
      <c r="H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c r="AF156" s="450"/>
      <c r="AG156" s="450"/>
      <c r="AH156" s="450"/>
      <c r="AI156" s="450"/>
      <c r="AJ156" s="450"/>
      <c r="AK156" s="450"/>
      <c r="AL156" s="450"/>
      <c r="AM156" s="450"/>
      <c r="AN156" s="450"/>
      <c r="AO156" s="450"/>
      <c r="AP156" s="450"/>
      <c r="AQ156" s="450"/>
      <c r="AR156" s="450"/>
      <c r="AS156" s="450"/>
      <c r="AT156" s="450"/>
      <c r="AU156" s="450"/>
      <c r="AV156" s="450"/>
      <c r="AW156" s="450"/>
      <c r="AX156" s="450"/>
      <c r="AY156" s="450"/>
      <c r="AZ156" s="450"/>
      <c r="BA156" s="450"/>
      <c r="BB156" s="450"/>
      <c r="BC156" s="450"/>
      <c r="BD156" s="450"/>
      <c r="BE156" s="450"/>
      <c r="BF156" s="450"/>
      <c r="BG156" s="450"/>
      <c r="BH156" s="450"/>
      <c r="BI156" s="450"/>
      <c r="BJ156" s="450"/>
      <c r="BK156" s="450"/>
      <c r="BL156" s="450"/>
      <c r="BM156" s="450"/>
      <c r="BN156" s="450"/>
      <c r="BO156" s="450"/>
      <c r="BP156" s="450"/>
      <c r="BQ156" s="450"/>
      <c r="BR156" s="450"/>
      <c r="BS156" s="450"/>
      <c r="BT156" s="450"/>
      <c r="BU156" s="450"/>
      <c r="BV156" s="450"/>
      <c r="BW156" s="450"/>
      <c r="BX156" s="450"/>
      <c r="BY156" s="450"/>
    </row>
    <row r="157" spans="1:77">
      <c r="A157" s="435"/>
      <c r="B157" s="435"/>
      <c r="C157" s="435"/>
      <c r="D157" s="435"/>
      <c r="E157" s="435"/>
      <c r="F157" s="447"/>
      <c r="G157" s="448"/>
      <c r="H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c r="AG157" s="450"/>
      <c r="AH157" s="450"/>
      <c r="AI157" s="450"/>
      <c r="AJ157" s="450"/>
      <c r="AK157" s="450"/>
      <c r="AL157" s="450"/>
      <c r="AM157" s="450"/>
      <c r="AN157" s="450"/>
      <c r="AO157" s="450"/>
      <c r="AP157" s="450"/>
      <c r="AQ157" s="450"/>
      <c r="AR157" s="450"/>
      <c r="AS157" s="450"/>
      <c r="AT157" s="450"/>
      <c r="AU157" s="450"/>
      <c r="AV157" s="450"/>
      <c r="AW157" s="450"/>
      <c r="AX157" s="450"/>
      <c r="AY157" s="450"/>
      <c r="AZ157" s="450"/>
      <c r="BA157" s="450"/>
      <c r="BB157" s="450"/>
      <c r="BC157" s="450"/>
      <c r="BD157" s="450"/>
      <c r="BE157" s="450"/>
      <c r="BF157" s="450"/>
      <c r="BG157" s="450"/>
      <c r="BH157" s="450"/>
      <c r="BI157" s="450"/>
      <c r="BJ157" s="450"/>
      <c r="BK157" s="450"/>
      <c r="BL157" s="450"/>
      <c r="BM157" s="450"/>
      <c r="BN157" s="450"/>
      <c r="BO157" s="450"/>
      <c r="BP157" s="450"/>
      <c r="BQ157" s="450"/>
      <c r="BR157" s="450"/>
      <c r="BS157" s="450"/>
      <c r="BT157" s="450"/>
      <c r="BU157" s="450"/>
      <c r="BV157" s="450"/>
      <c r="BW157" s="450"/>
      <c r="BX157" s="450"/>
      <c r="BY157" s="450"/>
    </row>
    <row r="158" spans="1:77">
      <c r="A158" s="435"/>
      <c r="B158" s="435"/>
      <c r="C158" s="435"/>
      <c r="D158" s="435"/>
      <c r="E158" s="435"/>
      <c r="F158" s="447"/>
      <c r="G158" s="448"/>
      <c r="H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row>
    <row r="159" spans="1:77">
      <c r="A159" s="435"/>
      <c r="B159" s="435"/>
      <c r="C159" s="435"/>
      <c r="D159" s="435"/>
      <c r="E159" s="435"/>
      <c r="F159" s="447"/>
      <c r="G159" s="448"/>
      <c r="H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row>
    <row r="160" spans="1:77">
      <c r="A160" s="435"/>
      <c r="B160" s="435"/>
      <c r="C160" s="435"/>
      <c r="D160" s="435"/>
      <c r="E160" s="435"/>
      <c r="F160" s="447"/>
      <c r="G160" s="448"/>
      <c r="H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row>
    <row r="161" spans="1:77">
      <c r="A161" s="435"/>
      <c r="B161" s="435"/>
      <c r="C161" s="435"/>
      <c r="D161" s="435"/>
      <c r="E161" s="435"/>
      <c r="F161" s="447"/>
      <c r="G161" s="448"/>
      <c r="H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row>
    <row r="162" spans="1:77">
      <c r="A162" s="435"/>
      <c r="B162" s="435"/>
      <c r="C162" s="435"/>
      <c r="D162" s="435"/>
      <c r="E162" s="435"/>
      <c r="F162" s="447"/>
      <c r="G162" s="448"/>
      <c r="H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row>
    <row r="163" spans="1:77">
      <c r="A163" s="435"/>
      <c r="B163" s="435"/>
      <c r="C163" s="435"/>
      <c r="D163" s="435"/>
      <c r="E163" s="435"/>
      <c r="F163" s="447"/>
      <c r="G163" s="448"/>
      <c r="H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row>
    <row r="164" spans="1:77">
      <c r="A164" s="435"/>
      <c r="B164" s="435"/>
      <c r="C164" s="435"/>
      <c r="D164" s="435"/>
      <c r="E164" s="435"/>
      <c r="F164" s="447"/>
      <c r="G164" s="448"/>
      <c r="H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row>
    <row r="165" spans="1:77">
      <c r="A165" s="435"/>
      <c r="B165" s="435"/>
      <c r="C165" s="435"/>
      <c r="D165" s="435"/>
      <c r="E165" s="435"/>
      <c r="F165" s="447"/>
      <c r="G165" s="448"/>
      <c r="H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c r="AF165" s="450"/>
      <c r="AG165" s="450"/>
      <c r="AH165" s="450"/>
      <c r="AI165" s="450"/>
      <c r="AJ165" s="450"/>
      <c r="AK165" s="450"/>
      <c r="AL165" s="450"/>
      <c r="AM165" s="450"/>
      <c r="AN165" s="450"/>
      <c r="AO165" s="450"/>
      <c r="AP165" s="450"/>
      <c r="AQ165" s="450"/>
      <c r="AR165" s="450"/>
      <c r="AS165" s="450"/>
      <c r="AT165" s="450"/>
      <c r="AU165" s="450"/>
      <c r="AV165" s="450"/>
      <c r="AW165" s="450"/>
      <c r="AX165" s="450"/>
      <c r="AY165" s="450"/>
      <c r="AZ165" s="450"/>
      <c r="BA165" s="450"/>
      <c r="BB165" s="450"/>
      <c r="BC165" s="450"/>
      <c r="BD165" s="450"/>
      <c r="BE165" s="450"/>
      <c r="BF165" s="450"/>
      <c r="BG165" s="450"/>
      <c r="BH165" s="450"/>
      <c r="BI165" s="450"/>
      <c r="BJ165" s="450"/>
      <c r="BK165" s="450"/>
      <c r="BL165" s="450"/>
      <c r="BM165" s="450"/>
      <c r="BN165" s="450"/>
      <c r="BO165" s="450"/>
      <c r="BP165" s="450"/>
      <c r="BQ165" s="450"/>
      <c r="BR165" s="450"/>
      <c r="BS165" s="450"/>
      <c r="BT165" s="450"/>
      <c r="BU165" s="450"/>
      <c r="BV165" s="450"/>
      <c r="BW165" s="450"/>
      <c r="BX165" s="450"/>
      <c r="BY165" s="450"/>
    </row>
    <row r="166" spans="1:77">
      <c r="A166" s="435"/>
      <c r="B166" s="435"/>
      <c r="C166" s="435"/>
      <c r="D166" s="435"/>
      <c r="E166" s="435"/>
      <c r="F166" s="447"/>
      <c r="G166" s="448"/>
      <c r="H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c r="AG166" s="450"/>
      <c r="AH166" s="450"/>
      <c r="AI166" s="450"/>
      <c r="AJ166" s="450"/>
      <c r="AK166" s="450"/>
      <c r="AL166" s="450"/>
      <c r="AM166" s="450"/>
      <c r="AN166" s="450"/>
      <c r="AO166" s="450"/>
      <c r="AP166" s="450"/>
      <c r="AQ166" s="450"/>
      <c r="AR166" s="450"/>
      <c r="AS166" s="450"/>
      <c r="AT166" s="450"/>
      <c r="AU166" s="450"/>
      <c r="AV166" s="450"/>
      <c r="AW166" s="450"/>
      <c r="AX166" s="450"/>
      <c r="AY166" s="450"/>
      <c r="AZ166" s="450"/>
      <c r="BA166" s="450"/>
      <c r="BB166" s="450"/>
      <c r="BC166" s="450"/>
      <c r="BD166" s="450"/>
      <c r="BE166" s="450"/>
      <c r="BF166" s="450"/>
      <c r="BG166" s="450"/>
      <c r="BH166" s="450"/>
      <c r="BI166" s="450"/>
      <c r="BJ166" s="450"/>
      <c r="BK166" s="450"/>
      <c r="BL166" s="450"/>
      <c r="BM166" s="450"/>
      <c r="BN166" s="450"/>
      <c r="BO166" s="450"/>
      <c r="BP166" s="450"/>
      <c r="BQ166" s="450"/>
      <c r="BR166" s="450"/>
      <c r="BS166" s="450"/>
      <c r="BT166" s="450"/>
      <c r="BU166" s="450"/>
      <c r="BV166" s="450"/>
      <c r="BW166" s="450"/>
      <c r="BX166" s="450"/>
      <c r="BY166" s="450"/>
    </row>
    <row r="167" spans="1:77">
      <c r="A167" s="435"/>
      <c r="B167" s="435"/>
      <c r="C167" s="435"/>
      <c r="D167" s="435"/>
      <c r="E167" s="435"/>
      <c r="F167" s="447"/>
      <c r="G167" s="448"/>
      <c r="H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c r="BF167" s="450"/>
      <c r="BG167" s="450"/>
      <c r="BH167" s="450"/>
      <c r="BI167" s="450"/>
      <c r="BJ167" s="450"/>
      <c r="BK167" s="450"/>
      <c r="BL167" s="450"/>
      <c r="BM167" s="450"/>
      <c r="BN167" s="450"/>
      <c r="BO167" s="450"/>
      <c r="BP167" s="450"/>
      <c r="BQ167" s="450"/>
      <c r="BR167" s="450"/>
      <c r="BS167" s="450"/>
      <c r="BT167" s="450"/>
      <c r="BU167" s="450"/>
      <c r="BV167" s="450"/>
      <c r="BW167" s="450"/>
      <c r="BX167" s="450"/>
      <c r="BY167" s="450"/>
    </row>
    <row r="168" spans="1:77">
      <c r="A168" s="435"/>
      <c r="B168" s="435"/>
      <c r="C168" s="435"/>
      <c r="D168" s="435"/>
      <c r="E168" s="435"/>
      <c r="F168" s="447"/>
      <c r="G168" s="448"/>
      <c r="H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c r="AG168" s="450"/>
      <c r="AH168" s="450"/>
      <c r="AI168" s="450"/>
      <c r="AJ168" s="450"/>
      <c r="AK168" s="450"/>
      <c r="AL168" s="450"/>
      <c r="AM168" s="450"/>
      <c r="AN168" s="450"/>
      <c r="AO168" s="450"/>
      <c r="AP168" s="450"/>
      <c r="AQ168" s="450"/>
      <c r="AR168" s="450"/>
      <c r="AS168" s="450"/>
      <c r="AT168" s="450"/>
      <c r="AU168" s="450"/>
      <c r="AV168" s="450"/>
      <c r="AW168" s="450"/>
      <c r="AX168" s="450"/>
      <c r="AY168" s="450"/>
      <c r="AZ168" s="450"/>
      <c r="BA168" s="450"/>
      <c r="BB168" s="450"/>
      <c r="BC168" s="450"/>
      <c r="BD168" s="450"/>
      <c r="BE168" s="450"/>
      <c r="BF168" s="450"/>
      <c r="BG168" s="450"/>
      <c r="BH168" s="450"/>
      <c r="BI168" s="450"/>
      <c r="BJ168" s="450"/>
      <c r="BK168" s="450"/>
      <c r="BL168" s="450"/>
      <c r="BM168" s="450"/>
      <c r="BN168" s="450"/>
      <c r="BO168" s="450"/>
      <c r="BP168" s="450"/>
      <c r="BQ168" s="450"/>
      <c r="BR168" s="450"/>
      <c r="BS168" s="450"/>
      <c r="BT168" s="450"/>
      <c r="BU168" s="450"/>
      <c r="BV168" s="450"/>
      <c r="BW168" s="450"/>
      <c r="BX168" s="450"/>
      <c r="BY168" s="450"/>
    </row>
    <row r="169" spans="1:77">
      <c r="A169" s="435"/>
      <c r="B169" s="435"/>
      <c r="C169" s="435"/>
      <c r="D169" s="435"/>
      <c r="E169" s="435"/>
      <c r="F169" s="447"/>
      <c r="G169" s="448"/>
      <c r="H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row>
    <row r="170" spans="1:77">
      <c r="A170" s="435"/>
      <c r="B170" s="435"/>
      <c r="C170" s="435"/>
      <c r="D170" s="435"/>
      <c r="E170" s="435"/>
      <c r="F170" s="447"/>
      <c r="G170" s="448"/>
      <c r="H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row>
    <row r="171" spans="1:77">
      <c r="A171" s="435"/>
      <c r="B171" s="435"/>
      <c r="C171" s="435"/>
      <c r="D171" s="435"/>
      <c r="E171" s="435"/>
      <c r="F171" s="447"/>
      <c r="G171" s="448"/>
      <c r="H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c r="AF171" s="450"/>
      <c r="AG171" s="450"/>
      <c r="AH171" s="450"/>
      <c r="AI171" s="450"/>
      <c r="AJ171" s="450"/>
      <c r="AK171" s="450"/>
      <c r="AL171" s="450"/>
      <c r="AM171" s="450"/>
      <c r="AN171" s="450"/>
      <c r="AO171" s="450"/>
      <c r="AP171" s="450"/>
      <c r="AQ171" s="450"/>
      <c r="AR171" s="450"/>
      <c r="AS171" s="450"/>
      <c r="AT171" s="450"/>
      <c r="AU171" s="450"/>
      <c r="AV171" s="450"/>
      <c r="AW171" s="450"/>
      <c r="AX171" s="450"/>
      <c r="AY171" s="450"/>
      <c r="AZ171" s="450"/>
      <c r="BA171" s="450"/>
      <c r="BB171" s="450"/>
      <c r="BC171" s="450"/>
      <c r="BD171" s="450"/>
      <c r="BE171" s="450"/>
      <c r="BF171" s="450"/>
      <c r="BG171" s="450"/>
      <c r="BH171" s="450"/>
      <c r="BI171" s="450"/>
      <c r="BJ171" s="450"/>
      <c r="BK171" s="450"/>
      <c r="BL171" s="450"/>
      <c r="BM171" s="450"/>
      <c r="BN171" s="450"/>
      <c r="BO171" s="450"/>
      <c r="BP171" s="450"/>
      <c r="BQ171" s="450"/>
      <c r="BR171" s="450"/>
      <c r="BS171" s="450"/>
      <c r="BT171" s="450"/>
      <c r="BU171" s="450"/>
      <c r="BV171" s="450"/>
      <c r="BW171" s="450"/>
      <c r="BX171" s="450"/>
      <c r="BY171" s="450"/>
    </row>
    <row r="172" spans="1:77">
      <c r="A172" s="435"/>
      <c r="B172" s="435"/>
      <c r="C172" s="435"/>
      <c r="D172" s="435"/>
      <c r="E172" s="435"/>
      <c r="F172" s="447"/>
      <c r="G172" s="448"/>
      <c r="H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c r="AF172" s="450"/>
      <c r="AG172" s="450"/>
      <c r="AH172" s="450"/>
      <c r="AI172" s="450"/>
      <c r="AJ172" s="450"/>
      <c r="AK172" s="450"/>
      <c r="AL172" s="450"/>
      <c r="AM172" s="450"/>
      <c r="AN172" s="450"/>
      <c r="AO172" s="450"/>
      <c r="AP172" s="450"/>
      <c r="AQ172" s="450"/>
      <c r="AR172" s="450"/>
      <c r="AS172" s="450"/>
      <c r="AT172" s="450"/>
      <c r="AU172" s="450"/>
      <c r="AV172" s="450"/>
      <c r="AW172" s="450"/>
      <c r="AX172" s="450"/>
      <c r="AY172" s="450"/>
      <c r="AZ172" s="450"/>
      <c r="BA172" s="450"/>
      <c r="BB172" s="450"/>
      <c r="BC172" s="450"/>
      <c r="BD172" s="450"/>
      <c r="BE172" s="450"/>
      <c r="BF172" s="450"/>
      <c r="BG172" s="450"/>
      <c r="BH172" s="450"/>
      <c r="BI172" s="450"/>
      <c r="BJ172" s="450"/>
      <c r="BK172" s="450"/>
      <c r="BL172" s="450"/>
      <c r="BM172" s="450"/>
      <c r="BN172" s="450"/>
      <c r="BO172" s="450"/>
      <c r="BP172" s="450"/>
      <c r="BQ172" s="450"/>
      <c r="BR172" s="450"/>
      <c r="BS172" s="450"/>
      <c r="BT172" s="450"/>
      <c r="BU172" s="450"/>
      <c r="BV172" s="450"/>
      <c r="BW172" s="450"/>
      <c r="BX172" s="450"/>
      <c r="BY172" s="450"/>
    </row>
    <row r="173" spans="1:77">
      <c r="A173" s="435"/>
      <c r="B173" s="435"/>
      <c r="C173" s="435"/>
      <c r="D173" s="435"/>
      <c r="E173" s="435"/>
      <c r="F173" s="447"/>
      <c r="G173" s="448"/>
      <c r="H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c r="AF173" s="450"/>
      <c r="AG173" s="450"/>
      <c r="AH173" s="450"/>
      <c r="AI173" s="450"/>
      <c r="AJ173" s="450"/>
      <c r="AK173" s="450"/>
      <c r="AL173" s="450"/>
      <c r="AM173" s="450"/>
      <c r="AN173" s="450"/>
      <c r="AO173" s="450"/>
      <c r="AP173" s="450"/>
      <c r="AQ173" s="450"/>
      <c r="AR173" s="450"/>
      <c r="AS173" s="450"/>
      <c r="AT173" s="450"/>
      <c r="AU173" s="450"/>
      <c r="AV173" s="450"/>
      <c r="AW173" s="450"/>
      <c r="AX173" s="450"/>
      <c r="AY173" s="450"/>
      <c r="AZ173" s="450"/>
      <c r="BA173" s="450"/>
      <c r="BB173" s="450"/>
      <c r="BC173" s="450"/>
      <c r="BD173" s="450"/>
      <c r="BE173" s="450"/>
      <c r="BF173" s="450"/>
      <c r="BG173" s="450"/>
      <c r="BH173" s="450"/>
      <c r="BI173" s="450"/>
      <c r="BJ173" s="450"/>
      <c r="BK173" s="450"/>
      <c r="BL173" s="450"/>
      <c r="BM173" s="450"/>
      <c r="BN173" s="450"/>
      <c r="BO173" s="450"/>
      <c r="BP173" s="450"/>
      <c r="BQ173" s="450"/>
      <c r="BR173" s="450"/>
      <c r="BS173" s="450"/>
      <c r="BT173" s="450"/>
      <c r="BU173" s="450"/>
      <c r="BV173" s="450"/>
      <c r="BW173" s="450"/>
      <c r="BX173" s="450"/>
      <c r="BY173" s="450"/>
    </row>
    <row r="174" spans="1:77">
      <c r="A174" s="435"/>
      <c r="B174" s="435"/>
      <c r="C174" s="435"/>
      <c r="D174" s="435"/>
      <c r="E174" s="435"/>
      <c r="F174" s="447"/>
      <c r="G174" s="448"/>
      <c r="H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c r="AF174" s="450"/>
      <c r="AG174" s="450"/>
      <c r="AH174" s="450"/>
      <c r="AI174" s="450"/>
      <c r="AJ174" s="450"/>
      <c r="AK174" s="450"/>
      <c r="AL174" s="450"/>
      <c r="AM174" s="450"/>
      <c r="AN174" s="450"/>
      <c r="AO174" s="450"/>
      <c r="AP174" s="450"/>
      <c r="AQ174" s="450"/>
      <c r="AR174" s="450"/>
      <c r="AS174" s="450"/>
      <c r="AT174" s="450"/>
      <c r="AU174" s="450"/>
      <c r="AV174" s="450"/>
      <c r="AW174" s="450"/>
      <c r="AX174" s="450"/>
      <c r="AY174" s="450"/>
      <c r="AZ174" s="450"/>
      <c r="BA174" s="450"/>
      <c r="BB174" s="450"/>
      <c r="BC174" s="450"/>
      <c r="BD174" s="450"/>
      <c r="BE174" s="450"/>
      <c r="BF174" s="450"/>
      <c r="BG174" s="450"/>
      <c r="BH174" s="450"/>
      <c r="BI174" s="450"/>
      <c r="BJ174" s="450"/>
      <c r="BK174" s="450"/>
      <c r="BL174" s="450"/>
      <c r="BM174" s="450"/>
      <c r="BN174" s="450"/>
      <c r="BO174" s="450"/>
      <c r="BP174" s="450"/>
      <c r="BQ174" s="450"/>
      <c r="BR174" s="450"/>
      <c r="BS174" s="450"/>
      <c r="BT174" s="450"/>
      <c r="BU174" s="450"/>
      <c r="BV174" s="450"/>
      <c r="BW174" s="450"/>
      <c r="BX174" s="450"/>
      <c r="BY174" s="450"/>
    </row>
    <row r="175" spans="1:77">
      <c r="A175" s="435"/>
      <c r="B175" s="435"/>
      <c r="C175" s="435"/>
      <c r="D175" s="435"/>
      <c r="E175" s="435"/>
      <c r="F175" s="447"/>
      <c r="G175" s="448"/>
      <c r="H175" s="450"/>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c r="AF175" s="450"/>
      <c r="AG175" s="450"/>
      <c r="AH175" s="450"/>
      <c r="AI175" s="450"/>
      <c r="AJ175" s="450"/>
      <c r="AK175" s="450"/>
      <c r="AL175" s="450"/>
      <c r="AM175" s="450"/>
      <c r="AN175" s="450"/>
      <c r="AO175" s="450"/>
      <c r="AP175" s="450"/>
      <c r="AQ175" s="450"/>
      <c r="AR175" s="450"/>
      <c r="AS175" s="450"/>
      <c r="AT175" s="450"/>
      <c r="AU175" s="450"/>
      <c r="AV175" s="450"/>
      <c r="AW175" s="450"/>
      <c r="AX175" s="450"/>
      <c r="AY175" s="450"/>
      <c r="AZ175" s="450"/>
      <c r="BA175" s="450"/>
      <c r="BB175" s="450"/>
      <c r="BC175" s="450"/>
      <c r="BD175" s="450"/>
      <c r="BE175" s="450"/>
      <c r="BF175" s="450"/>
      <c r="BG175" s="450"/>
      <c r="BH175" s="450"/>
      <c r="BI175" s="450"/>
      <c r="BJ175" s="450"/>
      <c r="BK175" s="450"/>
      <c r="BL175" s="450"/>
      <c r="BM175" s="450"/>
      <c r="BN175" s="450"/>
      <c r="BO175" s="450"/>
      <c r="BP175" s="450"/>
      <c r="BQ175" s="450"/>
      <c r="BR175" s="450"/>
      <c r="BS175" s="450"/>
      <c r="BT175" s="450"/>
      <c r="BU175" s="450"/>
      <c r="BV175" s="450"/>
      <c r="BW175" s="450"/>
      <c r="BX175" s="450"/>
      <c r="BY175" s="450"/>
    </row>
    <row r="176" spans="1:77">
      <c r="A176" s="435"/>
      <c r="B176" s="435"/>
      <c r="C176" s="435"/>
      <c r="D176" s="435"/>
      <c r="E176" s="435"/>
      <c r="F176" s="447"/>
      <c r="G176" s="448"/>
      <c r="H176" s="450"/>
      <c r="J176" s="450"/>
      <c r="K176" s="450"/>
      <c r="L176" s="450"/>
      <c r="M176" s="450"/>
      <c r="N176" s="450"/>
      <c r="O176" s="450"/>
      <c r="P176" s="450"/>
      <c r="Q176" s="450"/>
      <c r="R176" s="450"/>
      <c r="S176" s="450"/>
      <c r="T176" s="450"/>
      <c r="U176" s="450"/>
      <c r="V176" s="450"/>
      <c r="W176" s="450"/>
      <c r="X176" s="450"/>
      <c r="Y176" s="450"/>
      <c r="Z176" s="450"/>
      <c r="AA176" s="450"/>
      <c r="AB176" s="450"/>
      <c r="AC176" s="450"/>
      <c r="AD176" s="450"/>
      <c r="AE176" s="450"/>
      <c r="AF176" s="450"/>
      <c r="AG176" s="450"/>
      <c r="AH176" s="450"/>
      <c r="AI176" s="450"/>
      <c r="AJ176" s="450"/>
      <c r="AK176" s="450"/>
      <c r="AL176" s="450"/>
      <c r="AM176" s="450"/>
      <c r="AN176" s="450"/>
      <c r="AO176" s="450"/>
      <c r="AP176" s="450"/>
      <c r="AQ176" s="450"/>
      <c r="AR176" s="450"/>
      <c r="AS176" s="450"/>
      <c r="AT176" s="450"/>
      <c r="AU176" s="450"/>
      <c r="AV176" s="450"/>
      <c r="AW176" s="450"/>
      <c r="AX176" s="450"/>
      <c r="AY176" s="450"/>
      <c r="AZ176" s="450"/>
      <c r="BA176" s="450"/>
      <c r="BB176" s="450"/>
      <c r="BC176" s="450"/>
      <c r="BD176" s="450"/>
      <c r="BE176" s="450"/>
      <c r="BF176" s="450"/>
      <c r="BG176" s="450"/>
      <c r="BH176" s="450"/>
      <c r="BI176" s="450"/>
      <c r="BJ176" s="450"/>
      <c r="BK176" s="450"/>
      <c r="BL176" s="450"/>
      <c r="BM176" s="450"/>
      <c r="BN176" s="450"/>
      <c r="BO176" s="450"/>
      <c r="BP176" s="450"/>
      <c r="BQ176" s="450"/>
      <c r="BR176" s="450"/>
      <c r="BS176" s="450"/>
      <c r="BT176" s="450"/>
      <c r="BU176" s="450"/>
      <c r="BV176" s="450"/>
      <c r="BW176" s="450"/>
      <c r="BX176" s="450"/>
      <c r="BY176" s="450"/>
    </row>
    <row r="177" spans="1:77">
      <c r="A177" s="435"/>
      <c r="B177" s="435"/>
      <c r="C177" s="435"/>
      <c r="D177" s="435"/>
      <c r="E177" s="435"/>
      <c r="F177" s="447"/>
      <c r="G177" s="448"/>
      <c r="H177" s="450"/>
      <c r="J177" s="450"/>
      <c r="K177" s="450"/>
      <c r="L177" s="450"/>
      <c r="M177" s="450"/>
      <c r="N177" s="450"/>
      <c r="O177" s="450"/>
      <c r="P177" s="450"/>
      <c r="Q177" s="450"/>
      <c r="R177" s="450"/>
      <c r="S177" s="450"/>
      <c r="T177" s="450"/>
      <c r="U177" s="450"/>
      <c r="V177" s="450"/>
      <c r="W177" s="450"/>
      <c r="X177" s="450"/>
      <c r="Y177" s="450"/>
      <c r="Z177" s="450"/>
      <c r="AA177" s="450"/>
      <c r="AB177" s="450"/>
      <c r="AC177" s="450"/>
      <c r="AD177" s="450"/>
      <c r="AE177" s="450"/>
      <c r="AF177" s="450"/>
      <c r="AG177" s="450"/>
      <c r="AH177" s="450"/>
      <c r="AI177" s="450"/>
      <c r="AJ177" s="450"/>
      <c r="AK177" s="450"/>
      <c r="AL177" s="450"/>
      <c r="AM177" s="450"/>
      <c r="AN177" s="450"/>
      <c r="AO177" s="450"/>
      <c r="AP177" s="450"/>
      <c r="AQ177" s="450"/>
      <c r="AR177" s="450"/>
      <c r="AS177" s="450"/>
      <c r="AT177" s="450"/>
      <c r="AU177" s="450"/>
      <c r="AV177" s="450"/>
      <c r="AW177" s="450"/>
      <c r="AX177" s="450"/>
      <c r="AY177" s="450"/>
      <c r="AZ177" s="450"/>
      <c r="BA177" s="450"/>
      <c r="BB177" s="450"/>
      <c r="BC177" s="450"/>
      <c r="BD177" s="450"/>
      <c r="BE177" s="450"/>
      <c r="BF177" s="450"/>
      <c r="BG177" s="450"/>
      <c r="BH177" s="450"/>
      <c r="BI177" s="450"/>
      <c r="BJ177" s="450"/>
      <c r="BK177" s="450"/>
      <c r="BL177" s="450"/>
      <c r="BM177" s="450"/>
      <c r="BN177" s="450"/>
      <c r="BO177" s="450"/>
      <c r="BP177" s="450"/>
      <c r="BQ177" s="450"/>
      <c r="BR177" s="450"/>
      <c r="BS177" s="450"/>
      <c r="BT177" s="450"/>
      <c r="BU177" s="450"/>
      <c r="BV177" s="450"/>
      <c r="BW177" s="450"/>
      <c r="BX177" s="450"/>
      <c r="BY177" s="450"/>
    </row>
    <row r="178" spans="1:77">
      <c r="A178" s="435"/>
      <c r="B178" s="435"/>
      <c r="C178" s="435"/>
      <c r="D178" s="435"/>
      <c r="E178" s="435"/>
      <c r="F178" s="447"/>
      <c r="G178" s="448"/>
      <c r="H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450"/>
      <c r="AF178" s="450"/>
      <c r="AG178" s="450"/>
      <c r="AH178" s="450"/>
      <c r="AI178" s="450"/>
      <c r="AJ178" s="450"/>
      <c r="AK178" s="450"/>
      <c r="AL178" s="450"/>
      <c r="AM178" s="450"/>
      <c r="AN178" s="450"/>
      <c r="AO178" s="450"/>
      <c r="AP178" s="450"/>
      <c r="AQ178" s="450"/>
      <c r="AR178" s="450"/>
      <c r="AS178" s="450"/>
      <c r="AT178" s="450"/>
      <c r="AU178" s="450"/>
      <c r="AV178" s="450"/>
      <c r="AW178" s="450"/>
      <c r="AX178" s="450"/>
      <c r="AY178" s="450"/>
      <c r="AZ178" s="450"/>
      <c r="BA178" s="450"/>
      <c r="BB178" s="450"/>
      <c r="BC178" s="450"/>
      <c r="BD178" s="450"/>
      <c r="BE178" s="450"/>
      <c r="BF178" s="450"/>
      <c r="BG178" s="450"/>
      <c r="BH178" s="450"/>
      <c r="BI178" s="450"/>
      <c r="BJ178" s="450"/>
      <c r="BK178" s="450"/>
      <c r="BL178" s="450"/>
      <c r="BM178" s="450"/>
      <c r="BN178" s="450"/>
      <c r="BO178" s="450"/>
      <c r="BP178" s="450"/>
      <c r="BQ178" s="450"/>
      <c r="BR178" s="450"/>
      <c r="BS178" s="450"/>
      <c r="BT178" s="450"/>
      <c r="BU178" s="450"/>
      <c r="BV178" s="450"/>
      <c r="BW178" s="450"/>
      <c r="BX178" s="450"/>
      <c r="BY178" s="450"/>
    </row>
    <row r="179" spans="1:77">
      <c r="A179" s="435"/>
      <c r="B179" s="435"/>
      <c r="C179" s="435"/>
      <c r="D179" s="435"/>
      <c r="E179" s="435"/>
      <c r="F179" s="447"/>
      <c r="G179" s="448"/>
      <c r="H179" s="450"/>
      <c r="J179" s="450"/>
      <c r="K179" s="450"/>
      <c r="L179" s="450"/>
      <c r="M179" s="450"/>
      <c r="N179" s="450"/>
      <c r="O179" s="450"/>
      <c r="P179" s="450"/>
      <c r="Q179" s="450"/>
      <c r="R179" s="450"/>
      <c r="S179" s="450"/>
      <c r="T179" s="450"/>
      <c r="U179" s="450"/>
      <c r="V179" s="450"/>
      <c r="W179" s="450"/>
      <c r="X179" s="450"/>
      <c r="Y179" s="450"/>
      <c r="Z179" s="450"/>
      <c r="AA179" s="450"/>
      <c r="AB179" s="450"/>
      <c r="AC179" s="450"/>
      <c r="AD179" s="450"/>
      <c r="AE179" s="450"/>
      <c r="AF179" s="450"/>
      <c r="AG179" s="450"/>
      <c r="AH179" s="450"/>
      <c r="AI179" s="450"/>
      <c r="AJ179" s="450"/>
      <c r="AK179" s="450"/>
      <c r="AL179" s="450"/>
      <c r="AM179" s="450"/>
      <c r="AN179" s="450"/>
      <c r="AO179" s="450"/>
      <c r="AP179" s="450"/>
      <c r="AQ179" s="450"/>
      <c r="AR179" s="450"/>
      <c r="AS179" s="450"/>
      <c r="AT179" s="450"/>
      <c r="AU179" s="450"/>
      <c r="AV179" s="450"/>
      <c r="AW179" s="450"/>
      <c r="AX179" s="450"/>
      <c r="AY179" s="450"/>
      <c r="AZ179" s="450"/>
      <c r="BA179" s="450"/>
      <c r="BB179" s="450"/>
      <c r="BC179" s="450"/>
      <c r="BD179" s="450"/>
      <c r="BE179" s="450"/>
      <c r="BF179" s="450"/>
      <c r="BG179" s="450"/>
      <c r="BH179" s="450"/>
      <c r="BI179" s="450"/>
      <c r="BJ179" s="450"/>
      <c r="BK179" s="450"/>
      <c r="BL179" s="450"/>
      <c r="BM179" s="450"/>
      <c r="BN179" s="450"/>
      <c r="BO179" s="450"/>
      <c r="BP179" s="450"/>
      <c r="BQ179" s="450"/>
      <c r="BR179" s="450"/>
      <c r="BS179" s="450"/>
      <c r="BT179" s="450"/>
      <c r="BU179" s="450"/>
      <c r="BV179" s="450"/>
      <c r="BW179" s="450"/>
      <c r="BX179" s="450"/>
      <c r="BY179" s="450"/>
    </row>
    <row r="180" spans="1:77">
      <c r="A180" s="435"/>
      <c r="B180" s="435"/>
      <c r="C180" s="435"/>
      <c r="D180" s="435"/>
      <c r="E180" s="435"/>
      <c r="F180" s="447"/>
      <c r="G180" s="448"/>
      <c r="H180" s="450"/>
      <c r="J180" s="450"/>
      <c r="K180" s="450"/>
      <c r="L180" s="450"/>
      <c r="M180" s="450"/>
      <c r="N180" s="450"/>
      <c r="O180" s="450"/>
      <c r="P180" s="450"/>
      <c r="Q180" s="450"/>
      <c r="R180" s="450"/>
      <c r="S180" s="450"/>
      <c r="T180" s="450"/>
      <c r="U180" s="450"/>
      <c r="V180" s="450"/>
      <c r="W180" s="450"/>
      <c r="X180" s="450"/>
      <c r="Y180" s="450"/>
      <c r="Z180" s="450"/>
      <c r="AA180" s="450"/>
      <c r="AB180" s="450"/>
      <c r="AC180" s="450"/>
      <c r="AD180" s="450"/>
      <c r="AE180" s="450"/>
      <c r="AF180" s="450"/>
      <c r="AG180" s="450"/>
      <c r="AH180" s="450"/>
      <c r="AI180" s="450"/>
      <c r="AJ180" s="450"/>
      <c r="AK180" s="450"/>
      <c r="AL180" s="450"/>
      <c r="AM180" s="450"/>
      <c r="AN180" s="450"/>
      <c r="AO180" s="450"/>
      <c r="AP180" s="450"/>
      <c r="AQ180" s="450"/>
      <c r="AR180" s="450"/>
      <c r="AS180" s="450"/>
      <c r="AT180" s="450"/>
      <c r="AU180" s="450"/>
      <c r="AV180" s="450"/>
      <c r="AW180" s="450"/>
      <c r="AX180" s="450"/>
      <c r="AY180" s="450"/>
      <c r="AZ180" s="450"/>
      <c r="BA180" s="450"/>
      <c r="BB180" s="450"/>
      <c r="BC180" s="450"/>
      <c r="BD180" s="450"/>
      <c r="BE180" s="450"/>
      <c r="BF180" s="450"/>
      <c r="BG180" s="450"/>
      <c r="BH180" s="450"/>
      <c r="BI180" s="450"/>
      <c r="BJ180" s="450"/>
      <c r="BK180" s="450"/>
      <c r="BL180" s="450"/>
      <c r="BM180" s="450"/>
      <c r="BN180" s="450"/>
      <c r="BO180" s="450"/>
      <c r="BP180" s="450"/>
      <c r="BQ180" s="450"/>
      <c r="BR180" s="450"/>
      <c r="BS180" s="450"/>
      <c r="BT180" s="450"/>
      <c r="BU180" s="450"/>
      <c r="BV180" s="450"/>
      <c r="BW180" s="450"/>
      <c r="BX180" s="450"/>
      <c r="BY180" s="450"/>
    </row>
    <row r="181" spans="1:77">
      <c r="A181" s="435"/>
      <c r="B181" s="435"/>
      <c r="C181" s="435"/>
      <c r="D181" s="435"/>
      <c r="E181" s="435"/>
      <c r="F181" s="447"/>
      <c r="G181" s="448"/>
      <c r="H181" s="450"/>
      <c r="J181" s="450"/>
      <c r="K181" s="450"/>
      <c r="L181" s="450"/>
      <c r="M181" s="450"/>
      <c r="N181" s="450"/>
      <c r="O181" s="450"/>
      <c r="P181" s="450"/>
      <c r="Q181" s="450"/>
      <c r="R181" s="450"/>
      <c r="S181" s="450"/>
      <c r="T181" s="450"/>
      <c r="U181" s="450"/>
      <c r="V181" s="450"/>
      <c r="W181" s="450"/>
      <c r="X181" s="450"/>
      <c r="Y181" s="450"/>
      <c r="Z181" s="450"/>
      <c r="AA181" s="450"/>
      <c r="AB181" s="450"/>
      <c r="AC181" s="450"/>
      <c r="AD181" s="450"/>
      <c r="AE181" s="450"/>
      <c r="AF181" s="450"/>
      <c r="AG181" s="450"/>
      <c r="AH181" s="450"/>
      <c r="AI181" s="450"/>
      <c r="AJ181" s="450"/>
      <c r="AK181" s="450"/>
      <c r="AL181" s="450"/>
      <c r="AM181" s="450"/>
      <c r="AN181" s="450"/>
      <c r="AO181" s="450"/>
      <c r="AP181" s="450"/>
      <c r="AQ181" s="450"/>
      <c r="AR181" s="450"/>
      <c r="AS181" s="450"/>
      <c r="AT181" s="450"/>
      <c r="AU181" s="450"/>
      <c r="AV181" s="450"/>
      <c r="AW181" s="450"/>
      <c r="AX181" s="450"/>
      <c r="AY181" s="450"/>
      <c r="AZ181" s="450"/>
      <c r="BA181" s="450"/>
      <c r="BB181" s="450"/>
      <c r="BC181" s="450"/>
      <c r="BD181" s="450"/>
      <c r="BE181" s="450"/>
      <c r="BF181" s="450"/>
      <c r="BG181" s="450"/>
      <c r="BH181" s="450"/>
      <c r="BI181" s="450"/>
      <c r="BJ181" s="450"/>
      <c r="BK181" s="450"/>
      <c r="BL181" s="450"/>
      <c r="BM181" s="450"/>
      <c r="BN181" s="450"/>
      <c r="BO181" s="450"/>
      <c r="BP181" s="450"/>
      <c r="BQ181" s="450"/>
      <c r="BR181" s="450"/>
      <c r="BS181" s="450"/>
      <c r="BT181" s="450"/>
      <c r="BU181" s="450"/>
      <c r="BV181" s="450"/>
      <c r="BW181" s="450"/>
      <c r="BX181" s="450"/>
      <c r="BY181" s="450"/>
    </row>
    <row r="182" spans="1:77">
      <c r="A182" s="435"/>
      <c r="B182" s="435"/>
      <c r="C182" s="435"/>
      <c r="D182" s="435"/>
      <c r="E182" s="435"/>
      <c r="F182" s="447"/>
      <c r="G182" s="448"/>
      <c r="H182" s="450"/>
      <c r="J182" s="450"/>
      <c r="K182" s="450"/>
      <c r="L182" s="450"/>
      <c r="M182" s="450"/>
      <c r="N182" s="450"/>
      <c r="O182" s="450"/>
      <c r="P182" s="450"/>
      <c r="Q182" s="450"/>
      <c r="R182" s="450"/>
      <c r="S182" s="450"/>
      <c r="T182" s="450"/>
      <c r="U182" s="450"/>
      <c r="V182" s="450"/>
      <c r="W182" s="450"/>
      <c r="X182" s="450"/>
      <c r="Y182" s="450"/>
      <c r="Z182" s="450"/>
      <c r="AA182" s="450"/>
      <c r="AB182" s="450"/>
      <c r="AC182" s="450"/>
      <c r="AD182" s="450"/>
      <c r="AE182" s="450"/>
      <c r="AF182" s="450"/>
      <c r="AG182" s="450"/>
      <c r="AH182" s="450"/>
      <c r="AI182" s="450"/>
      <c r="AJ182" s="450"/>
      <c r="AK182" s="450"/>
      <c r="AL182" s="450"/>
      <c r="AM182" s="450"/>
      <c r="AN182" s="450"/>
      <c r="AO182" s="450"/>
      <c r="AP182" s="450"/>
      <c r="AQ182" s="450"/>
      <c r="AR182" s="450"/>
      <c r="AS182" s="450"/>
      <c r="AT182" s="450"/>
      <c r="AU182" s="450"/>
      <c r="AV182" s="450"/>
      <c r="AW182" s="450"/>
      <c r="AX182" s="450"/>
      <c r="AY182" s="450"/>
      <c r="AZ182" s="450"/>
      <c r="BA182" s="450"/>
      <c r="BB182" s="450"/>
      <c r="BC182" s="450"/>
      <c r="BD182" s="450"/>
      <c r="BE182" s="450"/>
      <c r="BF182" s="450"/>
      <c r="BG182" s="450"/>
      <c r="BH182" s="450"/>
      <c r="BI182" s="450"/>
      <c r="BJ182" s="450"/>
      <c r="BK182" s="450"/>
      <c r="BL182" s="450"/>
      <c r="BM182" s="450"/>
      <c r="BN182" s="450"/>
      <c r="BO182" s="450"/>
      <c r="BP182" s="450"/>
      <c r="BQ182" s="450"/>
      <c r="BR182" s="450"/>
      <c r="BS182" s="450"/>
      <c r="BT182" s="450"/>
      <c r="BU182" s="450"/>
      <c r="BV182" s="450"/>
      <c r="BW182" s="450"/>
      <c r="BX182" s="450"/>
      <c r="BY182" s="450"/>
    </row>
    <row r="183" spans="1:77">
      <c r="A183" s="435"/>
      <c r="B183" s="435"/>
      <c r="C183" s="435"/>
      <c r="D183" s="435"/>
      <c r="E183" s="435"/>
      <c r="F183" s="447"/>
      <c r="G183" s="448"/>
      <c r="H183" s="450"/>
      <c r="J183" s="450"/>
      <c r="K183" s="450"/>
      <c r="L183" s="450"/>
      <c r="M183" s="450"/>
      <c r="N183" s="450"/>
      <c r="O183" s="450"/>
      <c r="P183" s="450"/>
      <c r="Q183" s="450"/>
      <c r="R183" s="450"/>
      <c r="S183" s="450"/>
      <c r="T183" s="450"/>
      <c r="U183" s="450"/>
      <c r="V183" s="450"/>
      <c r="W183" s="450"/>
      <c r="X183" s="450"/>
      <c r="Y183" s="450"/>
      <c r="Z183" s="450"/>
      <c r="AA183" s="450"/>
      <c r="AB183" s="450"/>
      <c r="AC183" s="450"/>
      <c r="AD183" s="450"/>
      <c r="AE183" s="450"/>
      <c r="AF183" s="450"/>
      <c r="AG183" s="450"/>
      <c r="AH183" s="450"/>
      <c r="AI183" s="450"/>
      <c r="AJ183" s="450"/>
      <c r="AK183" s="450"/>
      <c r="AL183" s="450"/>
      <c r="AM183" s="450"/>
      <c r="AN183" s="450"/>
      <c r="AO183" s="450"/>
      <c r="AP183" s="450"/>
      <c r="AQ183" s="450"/>
      <c r="AR183" s="450"/>
      <c r="AS183" s="450"/>
      <c r="AT183" s="450"/>
      <c r="AU183" s="450"/>
      <c r="AV183" s="450"/>
      <c r="AW183" s="450"/>
      <c r="AX183" s="450"/>
      <c r="AY183" s="450"/>
      <c r="AZ183" s="450"/>
      <c r="BA183" s="450"/>
      <c r="BB183" s="450"/>
      <c r="BC183" s="450"/>
      <c r="BD183" s="450"/>
      <c r="BE183" s="450"/>
      <c r="BF183" s="450"/>
      <c r="BG183" s="450"/>
      <c r="BH183" s="450"/>
      <c r="BI183" s="450"/>
      <c r="BJ183" s="450"/>
      <c r="BK183" s="450"/>
      <c r="BL183" s="450"/>
      <c r="BM183" s="450"/>
      <c r="BN183" s="450"/>
      <c r="BO183" s="450"/>
      <c r="BP183" s="450"/>
      <c r="BQ183" s="450"/>
      <c r="BR183" s="450"/>
      <c r="BS183" s="450"/>
      <c r="BT183" s="450"/>
      <c r="BU183" s="450"/>
      <c r="BV183" s="450"/>
      <c r="BW183" s="450"/>
      <c r="BX183" s="450"/>
      <c r="BY183" s="450"/>
    </row>
    <row r="184" spans="1:77">
      <c r="A184" s="435"/>
      <c r="B184" s="435"/>
      <c r="C184" s="435"/>
      <c r="D184" s="435"/>
      <c r="E184" s="435"/>
      <c r="F184" s="447"/>
      <c r="G184" s="448"/>
      <c r="H184" s="450"/>
      <c r="J184" s="450"/>
      <c r="K184" s="450"/>
      <c r="L184" s="450"/>
      <c r="M184" s="450"/>
      <c r="N184" s="450"/>
      <c r="O184" s="450"/>
      <c r="P184" s="450"/>
      <c r="Q184" s="450"/>
      <c r="R184" s="450"/>
      <c r="S184" s="450"/>
      <c r="T184" s="450"/>
      <c r="U184" s="450"/>
      <c r="V184" s="450"/>
      <c r="W184" s="450"/>
      <c r="X184" s="450"/>
      <c r="Y184" s="450"/>
      <c r="Z184" s="450"/>
      <c r="AA184" s="450"/>
      <c r="AB184" s="450"/>
      <c r="AC184" s="450"/>
      <c r="AD184" s="450"/>
      <c r="AE184" s="450"/>
      <c r="AF184" s="450"/>
      <c r="AG184" s="450"/>
      <c r="AH184" s="450"/>
      <c r="AI184" s="450"/>
      <c r="AJ184" s="450"/>
      <c r="AK184" s="450"/>
      <c r="AL184" s="450"/>
      <c r="AM184" s="450"/>
      <c r="AN184" s="450"/>
      <c r="AO184" s="450"/>
      <c r="AP184" s="450"/>
      <c r="AQ184" s="450"/>
      <c r="AR184" s="450"/>
      <c r="AS184" s="450"/>
      <c r="AT184" s="450"/>
      <c r="AU184" s="450"/>
      <c r="AV184" s="450"/>
      <c r="AW184" s="450"/>
      <c r="AX184" s="450"/>
      <c r="AY184" s="450"/>
      <c r="AZ184" s="450"/>
      <c r="BA184" s="450"/>
      <c r="BB184" s="450"/>
      <c r="BC184" s="450"/>
      <c r="BD184" s="450"/>
      <c r="BE184" s="450"/>
      <c r="BF184" s="450"/>
      <c r="BG184" s="450"/>
      <c r="BH184" s="450"/>
      <c r="BI184" s="450"/>
      <c r="BJ184" s="450"/>
      <c r="BK184" s="450"/>
      <c r="BL184" s="450"/>
      <c r="BM184" s="450"/>
      <c r="BN184" s="450"/>
      <c r="BO184" s="450"/>
      <c r="BP184" s="450"/>
      <c r="BQ184" s="450"/>
      <c r="BR184" s="450"/>
      <c r="BS184" s="450"/>
      <c r="BT184" s="450"/>
      <c r="BU184" s="450"/>
      <c r="BV184" s="450"/>
      <c r="BW184" s="450"/>
      <c r="BX184" s="450"/>
      <c r="BY184" s="450"/>
    </row>
    <row r="185" spans="1:77">
      <c r="A185" s="435"/>
      <c r="B185" s="435"/>
      <c r="C185" s="435"/>
      <c r="D185" s="435"/>
      <c r="E185" s="435"/>
      <c r="F185" s="447"/>
      <c r="G185" s="448"/>
      <c r="H185" s="450"/>
      <c r="J185" s="450"/>
      <c r="K185" s="450"/>
      <c r="L185" s="450"/>
      <c r="M185" s="450"/>
      <c r="N185" s="450"/>
      <c r="O185" s="450"/>
      <c r="P185" s="450"/>
      <c r="Q185" s="450"/>
      <c r="R185" s="450"/>
      <c r="S185" s="450"/>
      <c r="T185" s="450"/>
      <c r="U185" s="450"/>
      <c r="V185" s="450"/>
      <c r="W185" s="450"/>
      <c r="X185" s="450"/>
      <c r="Y185" s="450"/>
      <c r="Z185" s="450"/>
      <c r="AA185" s="450"/>
      <c r="AB185" s="450"/>
      <c r="AC185" s="450"/>
      <c r="AD185" s="450"/>
      <c r="AE185" s="450"/>
      <c r="AF185" s="450"/>
      <c r="AG185" s="450"/>
      <c r="AH185" s="450"/>
      <c r="AI185" s="450"/>
      <c r="AJ185" s="450"/>
      <c r="AK185" s="450"/>
      <c r="AL185" s="450"/>
      <c r="AM185" s="450"/>
      <c r="AN185" s="450"/>
      <c r="AO185" s="450"/>
      <c r="AP185" s="450"/>
      <c r="AQ185" s="450"/>
      <c r="AR185" s="450"/>
      <c r="AS185" s="450"/>
      <c r="AT185" s="450"/>
      <c r="AU185" s="450"/>
      <c r="AV185" s="450"/>
      <c r="AW185" s="450"/>
      <c r="AX185" s="450"/>
      <c r="AY185" s="450"/>
      <c r="AZ185" s="450"/>
      <c r="BA185" s="450"/>
      <c r="BB185" s="450"/>
      <c r="BC185" s="450"/>
      <c r="BD185" s="450"/>
      <c r="BE185" s="450"/>
      <c r="BF185" s="450"/>
      <c r="BG185" s="450"/>
      <c r="BH185" s="450"/>
      <c r="BI185" s="450"/>
      <c r="BJ185" s="450"/>
      <c r="BK185" s="450"/>
      <c r="BL185" s="450"/>
      <c r="BM185" s="450"/>
      <c r="BN185" s="450"/>
      <c r="BO185" s="450"/>
      <c r="BP185" s="450"/>
      <c r="BQ185" s="450"/>
      <c r="BR185" s="450"/>
      <c r="BS185" s="450"/>
      <c r="BT185" s="450"/>
      <c r="BU185" s="450"/>
      <c r="BV185" s="450"/>
      <c r="BW185" s="450"/>
      <c r="BX185" s="450"/>
      <c r="BY185" s="450"/>
    </row>
    <row r="186" spans="1:77">
      <c r="A186" s="435"/>
      <c r="B186" s="435"/>
      <c r="C186" s="435"/>
      <c r="D186" s="435"/>
      <c r="E186" s="435"/>
      <c r="F186" s="447"/>
      <c r="G186" s="448"/>
      <c r="H186" s="450"/>
      <c r="J186" s="450"/>
      <c r="K186" s="450"/>
      <c r="L186" s="450"/>
      <c r="M186" s="450"/>
      <c r="N186" s="450"/>
      <c r="O186" s="450"/>
      <c r="P186" s="450"/>
      <c r="Q186" s="450"/>
      <c r="R186" s="450"/>
      <c r="S186" s="450"/>
      <c r="T186" s="450"/>
      <c r="U186" s="450"/>
      <c r="V186" s="450"/>
      <c r="W186" s="450"/>
      <c r="X186" s="450"/>
      <c r="Y186" s="450"/>
      <c r="Z186" s="450"/>
      <c r="AA186" s="450"/>
      <c r="AB186" s="450"/>
      <c r="AC186" s="450"/>
      <c r="AD186" s="450"/>
      <c r="AE186" s="450"/>
      <c r="AF186" s="450"/>
      <c r="AG186" s="450"/>
      <c r="AH186" s="450"/>
      <c r="AI186" s="450"/>
      <c r="AJ186" s="450"/>
      <c r="AK186" s="450"/>
      <c r="AL186" s="450"/>
      <c r="AM186" s="450"/>
      <c r="AN186" s="450"/>
      <c r="AO186" s="450"/>
      <c r="AP186" s="450"/>
      <c r="AQ186" s="450"/>
      <c r="AR186" s="450"/>
      <c r="AS186" s="450"/>
      <c r="AT186" s="450"/>
      <c r="AU186" s="450"/>
      <c r="AV186" s="450"/>
      <c r="AW186" s="450"/>
      <c r="AX186" s="450"/>
      <c r="AY186" s="450"/>
      <c r="AZ186" s="450"/>
      <c r="BA186" s="450"/>
      <c r="BB186" s="450"/>
      <c r="BC186" s="450"/>
      <c r="BD186" s="450"/>
      <c r="BE186" s="450"/>
      <c r="BF186" s="450"/>
      <c r="BG186" s="450"/>
      <c r="BH186" s="450"/>
      <c r="BI186" s="450"/>
      <c r="BJ186" s="450"/>
      <c r="BK186" s="450"/>
      <c r="BL186" s="450"/>
      <c r="BM186" s="450"/>
      <c r="BN186" s="450"/>
      <c r="BO186" s="450"/>
      <c r="BP186" s="450"/>
      <c r="BQ186" s="450"/>
      <c r="BR186" s="450"/>
      <c r="BS186" s="450"/>
      <c r="BT186" s="450"/>
      <c r="BU186" s="450"/>
      <c r="BV186" s="450"/>
      <c r="BW186" s="450"/>
      <c r="BX186" s="450"/>
      <c r="BY186" s="450"/>
    </row>
    <row r="187" spans="1:77">
      <c r="A187" s="435"/>
      <c r="B187" s="435"/>
      <c r="C187" s="435"/>
      <c r="D187" s="435"/>
      <c r="E187" s="435"/>
      <c r="F187" s="447"/>
      <c r="G187" s="448"/>
      <c r="H187" s="450"/>
      <c r="J187" s="450"/>
      <c r="K187" s="450"/>
      <c r="L187" s="450"/>
      <c r="M187" s="450"/>
      <c r="N187" s="450"/>
      <c r="O187" s="450"/>
      <c r="P187" s="450"/>
      <c r="Q187" s="450"/>
      <c r="R187" s="450"/>
      <c r="S187" s="450"/>
      <c r="T187" s="450"/>
      <c r="U187" s="450"/>
      <c r="V187" s="450"/>
      <c r="W187" s="450"/>
      <c r="X187" s="450"/>
      <c r="Y187" s="450"/>
      <c r="Z187" s="450"/>
      <c r="AA187" s="450"/>
      <c r="AB187" s="450"/>
      <c r="AC187" s="450"/>
      <c r="AD187" s="450"/>
      <c r="AE187" s="450"/>
      <c r="AF187" s="450"/>
      <c r="AG187" s="450"/>
      <c r="AH187" s="450"/>
      <c r="AI187" s="450"/>
      <c r="AJ187" s="450"/>
      <c r="AK187" s="450"/>
      <c r="AL187" s="450"/>
      <c r="AM187" s="450"/>
      <c r="AN187" s="450"/>
      <c r="AO187" s="450"/>
      <c r="AP187" s="450"/>
      <c r="AQ187" s="450"/>
      <c r="AR187" s="450"/>
      <c r="AS187" s="450"/>
      <c r="AT187" s="450"/>
      <c r="AU187" s="450"/>
      <c r="AV187" s="450"/>
      <c r="AW187" s="450"/>
      <c r="AX187" s="450"/>
      <c r="AY187" s="450"/>
      <c r="AZ187" s="450"/>
      <c r="BA187" s="450"/>
      <c r="BB187" s="450"/>
      <c r="BC187" s="450"/>
      <c r="BD187" s="450"/>
      <c r="BE187" s="450"/>
      <c r="BF187" s="450"/>
      <c r="BG187" s="450"/>
      <c r="BH187" s="450"/>
      <c r="BI187" s="450"/>
      <c r="BJ187" s="450"/>
      <c r="BK187" s="450"/>
      <c r="BL187" s="450"/>
      <c r="BM187" s="450"/>
      <c r="BN187" s="450"/>
      <c r="BO187" s="450"/>
      <c r="BP187" s="450"/>
      <c r="BQ187" s="450"/>
      <c r="BR187" s="450"/>
      <c r="BS187" s="450"/>
      <c r="BT187" s="450"/>
      <c r="BU187" s="450"/>
      <c r="BV187" s="450"/>
      <c r="BW187" s="450"/>
      <c r="BX187" s="450"/>
      <c r="BY187" s="450"/>
    </row>
    <row r="188" spans="1:77">
      <c r="A188" s="435"/>
      <c r="B188" s="435"/>
      <c r="C188" s="435"/>
      <c r="D188" s="435"/>
      <c r="E188" s="435"/>
      <c r="F188" s="447"/>
      <c r="G188" s="448"/>
      <c r="H188" s="450"/>
      <c r="J188" s="450"/>
      <c r="K188" s="450"/>
      <c r="L188" s="450"/>
      <c r="M188" s="450"/>
      <c r="N188" s="450"/>
      <c r="O188" s="450"/>
      <c r="P188" s="450"/>
      <c r="Q188" s="450"/>
      <c r="R188" s="450"/>
      <c r="S188" s="450"/>
      <c r="T188" s="450"/>
      <c r="U188" s="450"/>
      <c r="V188" s="450"/>
      <c r="W188" s="450"/>
      <c r="X188" s="450"/>
      <c r="Y188" s="450"/>
      <c r="Z188" s="450"/>
      <c r="AA188" s="450"/>
      <c r="AB188" s="450"/>
      <c r="AC188" s="450"/>
      <c r="AD188" s="450"/>
      <c r="AE188" s="450"/>
      <c r="AF188" s="450"/>
      <c r="AG188" s="450"/>
      <c r="AH188" s="450"/>
      <c r="AI188" s="450"/>
      <c r="AJ188" s="450"/>
      <c r="AK188" s="450"/>
      <c r="AL188" s="450"/>
      <c r="AM188" s="450"/>
      <c r="AN188" s="450"/>
      <c r="AO188" s="450"/>
      <c r="AP188" s="450"/>
      <c r="AQ188" s="450"/>
      <c r="AR188" s="450"/>
      <c r="AS188" s="450"/>
      <c r="AT188" s="450"/>
      <c r="AU188" s="450"/>
      <c r="AV188" s="450"/>
      <c r="AW188" s="450"/>
      <c r="AX188" s="450"/>
      <c r="AY188" s="450"/>
      <c r="AZ188" s="450"/>
      <c r="BA188" s="450"/>
      <c r="BB188" s="450"/>
      <c r="BC188" s="450"/>
      <c r="BD188" s="450"/>
      <c r="BE188" s="450"/>
      <c r="BF188" s="450"/>
      <c r="BG188" s="450"/>
      <c r="BH188" s="450"/>
      <c r="BI188" s="450"/>
      <c r="BJ188" s="450"/>
      <c r="BK188" s="450"/>
      <c r="BL188" s="450"/>
      <c r="BM188" s="450"/>
      <c r="BN188" s="450"/>
      <c r="BO188" s="450"/>
      <c r="BP188" s="450"/>
      <c r="BQ188" s="450"/>
      <c r="BR188" s="450"/>
      <c r="BS188" s="450"/>
      <c r="BT188" s="450"/>
      <c r="BU188" s="450"/>
      <c r="BV188" s="450"/>
      <c r="BW188" s="450"/>
      <c r="BX188" s="450"/>
      <c r="BY188" s="450"/>
    </row>
    <row r="189" spans="1:77">
      <c r="A189" s="435"/>
      <c r="B189" s="435"/>
      <c r="C189" s="435"/>
      <c r="D189" s="435"/>
      <c r="E189" s="435"/>
      <c r="F189" s="447"/>
      <c r="G189" s="448"/>
      <c r="H189" s="450"/>
      <c r="J189" s="450"/>
      <c r="K189" s="450"/>
      <c r="L189" s="450"/>
      <c r="M189" s="450"/>
      <c r="N189" s="450"/>
      <c r="O189" s="450"/>
      <c r="P189" s="450"/>
      <c r="Q189" s="450"/>
      <c r="R189" s="450"/>
      <c r="S189" s="450"/>
      <c r="T189" s="450"/>
      <c r="U189" s="450"/>
      <c r="V189" s="450"/>
      <c r="W189" s="450"/>
      <c r="X189" s="450"/>
      <c r="Y189" s="450"/>
      <c r="Z189" s="450"/>
      <c r="AA189" s="450"/>
      <c r="AB189" s="450"/>
      <c r="AC189" s="450"/>
      <c r="AD189" s="450"/>
      <c r="AE189" s="450"/>
      <c r="AF189" s="450"/>
      <c r="AG189" s="450"/>
      <c r="AH189" s="450"/>
      <c r="AI189" s="450"/>
      <c r="AJ189" s="450"/>
      <c r="AK189" s="450"/>
      <c r="AL189" s="450"/>
      <c r="AM189" s="450"/>
      <c r="AN189" s="450"/>
      <c r="AO189" s="450"/>
      <c r="AP189" s="450"/>
      <c r="AQ189" s="450"/>
      <c r="AR189" s="450"/>
      <c r="AS189" s="450"/>
      <c r="AT189" s="450"/>
      <c r="AU189" s="450"/>
      <c r="AV189" s="450"/>
      <c r="AW189" s="450"/>
      <c r="AX189" s="450"/>
      <c r="AY189" s="450"/>
      <c r="AZ189" s="450"/>
      <c r="BA189" s="450"/>
      <c r="BB189" s="450"/>
      <c r="BC189" s="450"/>
      <c r="BD189" s="450"/>
      <c r="BE189" s="450"/>
      <c r="BF189" s="450"/>
      <c r="BG189" s="450"/>
      <c r="BH189" s="450"/>
      <c r="BI189" s="450"/>
      <c r="BJ189" s="450"/>
      <c r="BK189" s="450"/>
      <c r="BL189" s="450"/>
      <c r="BM189" s="450"/>
      <c r="BN189" s="450"/>
      <c r="BO189" s="450"/>
      <c r="BP189" s="450"/>
      <c r="BQ189" s="450"/>
      <c r="BR189" s="450"/>
      <c r="BS189" s="450"/>
      <c r="BT189" s="450"/>
      <c r="BU189" s="450"/>
      <c r="BV189" s="450"/>
      <c r="BW189" s="450"/>
      <c r="BX189" s="450"/>
      <c r="BY189" s="450"/>
    </row>
    <row r="190" spans="1:77">
      <c r="A190" s="435"/>
      <c r="B190" s="435"/>
      <c r="C190" s="435"/>
      <c r="D190" s="435"/>
      <c r="E190" s="435"/>
      <c r="F190" s="447"/>
      <c r="G190" s="448"/>
      <c r="H190" s="450"/>
      <c r="J190" s="450"/>
      <c r="K190" s="450"/>
      <c r="L190" s="450"/>
      <c r="M190" s="450"/>
      <c r="N190" s="450"/>
      <c r="O190" s="450"/>
      <c r="P190" s="450"/>
      <c r="Q190" s="450"/>
      <c r="R190" s="450"/>
      <c r="S190" s="450"/>
      <c r="T190" s="450"/>
      <c r="U190" s="450"/>
      <c r="V190" s="450"/>
      <c r="W190" s="450"/>
      <c r="X190" s="450"/>
      <c r="Y190" s="450"/>
      <c r="Z190" s="450"/>
      <c r="AA190" s="450"/>
      <c r="AB190" s="450"/>
      <c r="AC190" s="450"/>
      <c r="AD190" s="450"/>
      <c r="AE190" s="450"/>
      <c r="AF190" s="450"/>
      <c r="AG190" s="450"/>
      <c r="AH190" s="450"/>
      <c r="AI190" s="450"/>
      <c r="AJ190" s="450"/>
      <c r="AK190" s="450"/>
      <c r="AL190" s="450"/>
      <c r="AM190" s="450"/>
      <c r="AN190" s="450"/>
      <c r="AO190" s="450"/>
      <c r="AP190" s="450"/>
      <c r="AQ190" s="450"/>
      <c r="AR190" s="450"/>
      <c r="AS190" s="450"/>
      <c r="AT190" s="450"/>
      <c r="AU190" s="450"/>
      <c r="AV190" s="450"/>
      <c r="AW190" s="450"/>
      <c r="AX190" s="450"/>
      <c r="AY190" s="450"/>
      <c r="AZ190" s="450"/>
      <c r="BA190" s="450"/>
      <c r="BB190" s="450"/>
      <c r="BC190" s="450"/>
      <c r="BD190" s="450"/>
      <c r="BE190" s="450"/>
      <c r="BF190" s="450"/>
      <c r="BG190" s="450"/>
      <c r="BH190" s="450"/>
      <c r="BI190" s="450"/>
      <c r="BJ190" s="450"/>
      <c r="BK190" s="450"/>
      <c r="BL190" s="450"/>
      <c r="BM190" s="450"/>
      <c r="BN190" s="450"/>
      <c r="BO190" s="450"/>
      <c r="BP190" s="450"/>
      <c r="BQ190" s="450"/>
      <c r="BR190" s="450"/>
      <c r="BS190" s="450"/>
      <c r="BT190" s="450"/>
      <c r="BU190" s="450"/>
      <c r="BV190" s="450"/>
      <c r="BW190" s="450"/>
      <c r="BX190" s="450"/>
      <c r="BY190" s="450"/>
    </row>
    <row r="191" spans="1:77">
      <c r="A191" s="435"/>
      <c r="B191" s="435"/>
      <c r="C191" s="435"/>
      <c r="D191" s="435"/>
      <c r="E191" s="435"/>
      <c r="F191" s="447"/>
      <c r="G191" s="448"/>
      <c r="H191" s="450"/>
      <c r="J191" s="450"/>
      <c r="K191" s="450"/>
      <c r="L191" s="450"/>
      <c r="M191" s="450"/>
      <c r="N191" s="450"/>
      <c r="O191" s="450"/>
      <c r="P191" s="450"/>
      <c r="Q191" s="450"/>
      <c r="R191" s="450"/>
      <c r="S191" s="450"/>
      <c r="T191" s="450"/>
      <c r="U191" s="450"/>
      <c r="V191" s="450"/>
      <c r="W191" s="450"/>
      <c r="X191" s="450"/>
      <c r="Y191" s="450"/>
      <c r="Z191" s="450"/>
      <c r="AA191" s="450"/>
      <c r="AB191" s="450"/>
      <c r="AC191" s="450"/>
      <c r="AD191" s="450"/>
      <c r="AE191" s="450"/>
      <c r="AF191" s="450"/>
      <c r="AG191" s="450"/>
      <c r="AH191" s="450"/>
      <c r="AI191" s="450"/>
      <c r="AJ191" s="450"/>
      <c r="AK191" s="450"/>
      <c r="AL191" s="450"/>
      <c r="AM191" s="450"/>
      <c r="AN191" s="450"/>
      <c r="AO191" s="450"/>
      <c r="AP191" s="450"/>
      <c r="AQ191" s="450"/>
      <c r="AR191" s="450"/>
      <c r="AS191" s="450"/>
      <c r="AT191" s="450"/>
      <c r="AU191" s="450"/>
      <c r="AV191" s="450"/>
      <c r="AW191" s="450"/>
      <c r="AX191" s="450"/>
      <c r="AY191" s="450"/>
      <c r="AZ191" s="450"/>
      <c r="BA191" s="450"/>
      <c r="BB191" s="450"/>
      <c r="BC191" s="450"/>
      <c r="BD191" s="450"/>
      <c r="BE191" s="450"/>
      <c r="BF191" s="450"/>
      <c r="BG191" s="450"/>
      <c r="BH191" s="450"/>
      <c r="BI191" s="450"/>
      <c r="BJ191" s="450"/>
      <c r="BK191" s="450"/>
      <c r="BL191" s="450"/>
      <c r="BM191" s="450"/>
      <c r="BN191" s="450"/>
      <c r="BO191" s="450"/>
      <c r="BP191" s="450"/>
      <c r="BQ191" s="450"/>
      <c r="BR191" s="450"/>
      <c r="BS191" s="450"/>
      <c r="BT191" s="450"/>
      <c r="BU191" s="450"/>
      <c r="BV191" s="450"/>
      <c r="BW191" s="450"/>
      <c r="BX191" s="450"/>
      <c r="BY191" s="450"/>
    </row>
    <row r="192" spans="1:77">
      <c r="A192" s="435"/>
      <c r="B192" s="435"/>
      <c r="C192" s="435"/>
      <c r="D192" s="435"/>
      <c r="E192" s="435"/>
      <c r="F192" s="447"/>
      <c r="G192" s="448"/>
      <c r="H192" s="450"/>
      <c r="J192" s="450"/>
      <c r="K192" s="450"/>
      <c r="L192" s="450"/>
      <c r="M192" s="450"/>
      <c r="N192" s="450"/>
      <c r="O192" s="450"/>
      <c r="P192" s="450"/>
      <c r="Q192" s="450"/>
      <c r="R192" s="450"/>
      <c r="S192" s="450"/>
      <c r="T192" s="450"/>
      <c r="U192" s="450"/>
      <c r="V192" s="450"/>
      <c r="W192" s="450"/>
      <c r="X192" s="450"/>
      <c r="Y192" s="450"/>
      <c r="Z192" s="450"/>
      <c r="AA192" s="450"/>
      <c r="AB192" s="450"/>
      <c r="AC192" s="450"/>
      <c r="AD192" s="450"/>
      <c r="AE192" s="450"/>
      <c r="AF192" s="450"/>
      <c r="AG192" s="450"/>
      <c r="AH192" s="450"/>
      <c r="AI192" s="450"/>
      <c r="AJ192" s="450"/>
      <c r="AK192" s="450"/>
      <c r="AL192" s="450"/>
      <c r="AM192" s="450"/>
      <c r="AN192" s="450"/>
      <c r="AO192" s="450"/>
      <c r="AP192" s="450"/>
      <c r="AQ192" s="450"/>
      <c r="AR192" s="450"/>
      <c r="AS192" s="450"/>
      <c r="AT192" s="450"/>
      <c r="AU192" s="450"/>
      <c r="AV192" s="450"/>
      <c r="AW192" s="450"/>
      <c r="AX192" s="450"/>
      <c r="AY192" s="450"/>
      <c r="AZ192" s="450"/>
      <c r="BA192" s="450"/>
      <c r="BB192" s="450"/>
      <c r="BC192" s="450"/>
      <c r="BD192" s="450"/>
      <c r="BE192" s="450"/>
      <c r="BF192" s="450"/>
      <c r="BG192" s="450"/>
      <c r="BH192" s="450"/>
      <c r="BI192" s="450"/>
      <c r="BJ192" s="450"/>
      <c r="BK192" s="450"/>
      <c r="BL192" s="450"/>
      <c r="BM192" s="450"/>
      <c r="BN192" s="450"/>
      <c r="BO192" s="450"/>
      <c r="BP192" s="450"/>
      <c r="BQ192" s="450"/>
      <c r="BR192" s="450"/>
      <c r="BS192" s="450"/>
      <c r="BT192" s="450"/>
      <c r="BU192" s="450"/>
      <c r="BV192" s="450"/>
      <c r="BW192" s="450"/>
      <c r="BX192" s="450"/>
      <c r="BY192" s="450"/>
    </row>
    <row r="193" spans="1:77">
      <c r="A193" s="435"/>
      <c r="B193" s="435"/>
      <c r="C193" s="435"/>
      <c r="D193" s="435"/>
      <c r="E193" s="435"/>
      <c r="F193" s="447"/>
      <c r="G193" s="448"/>
      <c r="H193" s="450"/>
      <c r="J193" s="450"/>
      <c r="K193" s="450"/>
      <c r="L193" s="450"/>
      <c r="M193" s="450"/>
      <c r="N193" s="450"/>
      <c r="O193" s="450"/>
      <c r="P193" s="450"/>
      <c r="Q193" s="450"/>
      <c r="R193" s="450"/>
      <c r="S193" s="450"/>
      <c r="T193" s="450"/>
      <c r="U193" s="450"/>
      <c r="V193" s="450"/>
      <c r="W193" s="450"/>
      <c r="X193" s="450"/>
      <c r="Y193" s="450"/>
      <c r="Z193" s="450"/>
      <c r="AA193" s="450"/>
      <c r="AB193" s="450"/>
      <c r="AC193" s="450"/>
      <c r="AD193" s="450"/>
      <c r="AE193" s="450"/>
      <c r="AF193" s="450"/>
      <c r="AG193" s="450"/>
      <c r="AH193" s="450"/>
      <c r="AI193" s="450"/>
      <c r="AJ193" s="450"/>
      <c r="AK193" s="450"/>
      <c r="AL193" s="450"/>
      <c r="AM193" s="450"/>
      <c r="AN193" s="450"/>
      <c r="AO193" s="450"/>
      <c r="AP193" s="450"/>
      <c r="AQ193" s="450"/>
      <c r="AR193" s="450"/>
      <c r="AS193" s="450"/>
      <c r="AT193" s="450"/>
      <c r="AU193" s="450"/>
      <c r="AV193" s="450"/>
      <c r="AW193" s="450"/>
      <c r="AX193" s="450"/>
      <c r="AY193" s="450"/>
      <c r="AZ193" s="450"/>
      <c r="BA193" s="450"/>
      <c r="BB193" s="450"/>
      <c r="BC193" s="450"/>
      <c r="BD193" s="450"/>
      <c r="BE193" s="450"/>
      <c r="BF193" s="450"/>
      <c r="BG193" s="450"/>
      <c r="BH193" s="450"/>
      <c r="BI193" s="450"/>
      <c r="BJ193" s="450"/>
      <c r="BK193" s="450"/>
      <c r="BL193" s="450"/>
      <c r="BM193" s="450"/>
      <c r="BN193" s="450"/>
      <c r="BO193" s="450"/>
      <c r="BP193" s="450"/>
      <c r="BQ193" s="450"/>
      <c r="BR193" s="450"/>
      <c r="BS193" s="450"/>
      <c r="BT193" s="450"/>
      <c r="BU193" s="450"/>
      <c r="BV193" s="450"/>
      <c r="BW193" s="450"/>
      <c r="BX193" s="450"/>
      <c r="BY193" s="450"/>
    </row>
    <row r="194" spans="1:77">
      <c r="A194" s="435"/>
      <c r="B194" s="435"/>
      <c r="C194" s="435"/>
      <c r="D194" s="435"/>
      <c r="E194" s="435"/>
      <c r="F194" s="447"/>
      <c r="G194" s="448"/>
      <c r="H194" s="450"/>
      <c r="J194" s="450"/>
      <c r="K194" s="450"/>
      <c r="L194" s="450"/>
      <c r="M194" s="450"/>
      <c r="N194" s="450"/>
      <c r="O194" s="450"/>
      <c r="P194" s="450"/>
      <c r="Q194" s="450"/>
      <c r="R194" s="450"/>
      <c r="S194" s="450"/>
      <c r="T194" s="450"/>
      <c r="U194" s="450"/>
      <c r="V194" s="450"/>
      <c r="W194" s="450"/>
      <c r="X194" s="450"/>
      <c r="Y194" s="450"/>
      <c r="Z194" s="450"/>
      <c r="AA194" s="450"/>
      <c r="AB194" s="450"/>
      <c r="AC194" s="450"/>
      <c r="AD194" s="450"/>
      <c r="AE194" s="450"/>
      <c r="AF194" s="450"/>
      <c r="AG194" s="450"/>
      <c r="AH194" s="450"/>
      <c r="AI194" s="450"/>
      <c r="AJ194" s="450"/>
      <c r="AK194" s="450"/>
      <c r="AL194" s="450"/>
      <c r="AM194" s="450"/>
      <c r="AN194" s="450"/>
      <c r="AO194" s="450"/>
      <c r="AP194" s="450"/>
      <c r="AQ194" s="450"/>
      <c r="AR194" s="450"/>
      <c r="AS194" s="450"/>
      <c r="AT194" s="450"/>
      <c r="AU194" s="450"/>
      <c r="AV194" s="450"/>
      <c r="AW194" s="450"/>
      <c r="AX194" s="450"/>
      <c r="AY194" s="450"/>
      <c r="AZ194" s="450"/>
      <c r="BA194" s="450"/>
      <c r="BB194" s="450"/>
      <c r="BC194" s="450"/>
      <c r="BD194" s="450"/>
      <c r="BE194" s="450"/>
      <c r="BF194" s="450"/>
      <c r="BG194" s="450"/>
      <c r="BH194" s="450"/>
      <c r="BI194" s="450"/>
      <c r="BJ194" s="450"/>
      <c r="BK194" s="450"/>
      <c r="BL194" s="450"/>
      <c r="BM194" s="450"/>
      <c r="BN194" s="450"/>
      <c r="BO194" s="450"/>
      <c r="BP194" s="450"/>
      <c r="BQ194" s="450"/>
      <c r="BR194" s="450"/>
      <c r="BS194" s="450"/>
      <c r="BT194" s="450"/>
      <c r="BU194" s="450"/>
      <c r="BV194" s="450"/>
      <c r="BW194" s="450"/>
      <c r="BX194" s="450"/>
      <c r="BY194" s="450"/>
    </row>
    <row r="195" spans="1:77">
      <c r="A195" s="435"/>
      <c r="B195" s="435"/>
      <c r="C195" s="435"/>
      <c r="D195" s="435"/>
      <c r="E195" s="435"/>
      <c r="F195" s="447"/>
      <c r="G195" s="448"/>
      <c r="H195" s="450"/>
      <c r="J195" s="450"/>
      <c r="K195" s="450"/>
      <c r="L195" s="450"/>
      <c r="M195" s="450"/>
      <c r="N195" s="450"/>
      <c r="O195" s="450"/>
      <c r="P195" s="450"/>
      <c r="Q195" s="450"/>
      <c r="R195" s="450"/>
      <c r="S195" s="450"/>
      <c r="T195" s="450"/>
      <c r="U195" s="450"/>
      <c r="V195" s="450"/>
      <c r="W195" s="450"/>
      <c r="X195" s="450"/>
      <c r="Y195" s="450"/>
      <c r="Z195" s="450"/>
      <c r="AA195" s="450"/>
      <c r="AB195" s="450"/>
      <c r="AC195" s="450"/>
      <c r="AD195" s="450"/>
      <c r="AE195" s="450"/>
      <c r="AF195" s="450"/>
      <c r="AG195" s="450"/>
      <c r="AH195" s="450"/>
      <c r="AI195" s="450"/>
      <c r="AJ195" s="450"/>
      <c r="AK195" s="450"/>
      <c r="AL195" s="450"/>
      <c r="AM195" s="450"/>
      <c r="AN195" s="450"/>
      <c r="AO195" s="450"/>
      <c r="AP195" s="450"/>
      <c r="AQ195" s="450"/>
      <c r="AR195" s="450"/>
      <c r="AS195" s="450"/>
      <c r="AT195" s="450"/>
      <c r="AU195" s="450"/>
      <c r="AV195" s="450"/>
      <c r="AW195" s="450"/>
      <c r="AX195" s="450"/>
      <c r="AY195" s="450"/>
      <c r="AZ195" s="450"/>
      <c r="BA195" s="450"/>
      <c r="BB195" s="450"/>
      <c r="BC195" s="450"/>
      <c r="BD195" s="450"/>
      <c r="BE195" s="450"/>
      <c r="BF195" s="450"/>
      <c r="BG195" s="450"/>
      <c r="BH195" s="450"/>
      <c r="BI195" s="450"/>
      <c r="BJ195" s="450"/>
      <c r="BK195" s="450"/>
      <c r="BL195" s="450"/>
      <c r="BM195" s="450"/>
      <c r="BN195" s="450"/>
      <c r="BO195" s="450"/>
      <c r="BP195" s="450"/>
      <c r="BQ195" s="450"/>
      <c r="BR195" s="450"/>
      <c r="BS195" s="450"/>
      <c r="BT195" s="450"/>
      <c r="BU195" s="450"/>
      <c r="BV195" s="450"/>
      <c r="BW195" s="450"/>
      <c r="BX195" s="450"/>
      <c r="BY195" s="450"/>
    </row>
    <row r="196" spans="1:77">
      <c r="A196" s="435"/>
      <c r="B196" s="435"/>
      <c r="C196" s="435"/>
      <c r="D196" s="435"/>
      <c r="E196" s="435"/>
      <c r="F196" s="447"/>
      <c r="G196" s="448"/>
      <c r="H196" s="450"/>
      <c r="J196" s="450"/>
      <c r="K196" s="450"/>
      <c r="L196" s="450"/>
      <c r="M196" s="450"/>
      <c r="N196" s="450"/>
      <c r="O196" s="450"/>
      <c r="P196" s="450"/>
      <c r="Q196" s="450"/>
      <c r="R196" s="450"/>
      <c r="S196" s="450"/>
      <c r="T196" s="450"/>
      <c r="U196" s="450"/>
      <c r="V196" s="450"/>
      <c r="W196" s="450"/>
      <c r="X196" s="450"/>
      <c r="Y196" s="450"/>
      <c r="Z196" s="450"/>
      <c r="AA196" s="450"/>
      <c r="AB196" s="450"/>
      <c r="AC196" s="450"/>
      <c r="AD196" s="450"/>
      <c r="AE196" s="450"/>
      <c r="AF196" s="450"/>
      <c r="AG196" s="450"/>
      <c r="AH196" s="450"/>
      <c r="AI196" s="450"/>
      <c r="AJ196" s="450"/>
      <c r="AK196" s="450"/>
      <c r="AL196" s="450"/>
      <c r="AM196" s="450"/>
      <c r="AN196" s="450"/>
      <c r="AO196" s="450"/>
      <c r="AP196" s="450"/>
      <c r="AQ196" s="450"/>
      <c r="AR196" s="450"/>
      <c r="AS196" s="450"/>
      <c r="AT196" s="450"/>
      <c r="AU196" s="450"/>
      <c r="AV196" s="450"/>
      <c r="AW196" s="450"/>
      <c r="AX196" s="450"/>
      <c r="AY196" s="450"/>
      <c r="AZ196" s="450"/>
      <c r="BA196" s="450"/>
      <c r="BB196" s="450"/>
      <c r="BC196" s="450"/>
      <c r="BD196" s="450"/>
      <c r="BE196" s="450"/>
      <c r="BF196" s="450"/>
      <c r="BG196" s="450"/>
      <c r="BH196" s="450"/>
      <c r="BI196" s="450"/>
      <c r="BJ196" s="450"/>
      <c r="BK196" s="450"/>
      <c r="BL196" s="450"/>
      <c r="BM196" s="450"/>
      <c r="BN196" s="450"/>
      <c r="BO196" s="450"/>
      <c r="BP196" s="450"/>
      <c r="BQ196" s="450"/>
      <c r="BR196" s="450"/>
      <c r="BS196" s="450"/>
      <c r="BT196" s="450"/>
      <c r="BU196" s="450"/>
      <c r="BV196" s="450"/>
      <c r="BW196" s="450"/>
      <c r="BX196" s="450"/>
      <c r="BY196" s="450"/>
    </row>
    <row r="197" spans="1:77">
      <c r="A197" s="435"/>
      <c r="B197" s="435"/>
      <c r="C197" s="435"/>
      <c r="D197" s="435"/>
      <c r="E197" s="435"/>
      <c r="F197" s="447"/>
      <c r="G197" s="448"/>
      <c r="H197" s="450"/>
      <c r="J197" s="450"/>
      <c r="K197" s="450"/>
      <c r="L197" s="450"/>
      <c r="M197" s="450"/>
      <c r="N197" s="450"/>
      <c r="O197" s="450"/>
      <c r="P197" s="450"/>
      <c r="Q197" s="450"/>
      <c r="R197" s="450"/>
      <c r="S197" s="450"/>
      <c r="T197" s="450"/>
      <c r="U197" s="450"/>
      <c r="V197" s="450"/>
      <c r="W197" s="450"/>
      <c r="X197" s="450"/>
      <c r="Y197" s="450"/>
      <c r="Z197" s="450"/>
      <c r="AA197" s="450"/>
      <c r="AB197" s="450"/>
      <c r="AC197" s="450"/>
      <c r="AD197" s="450"/>
      <c r="AE197" s="450"/>
      <c r="AF197" s="450"/>
      <c r="AG197" s="450"/>
      <c r="AH197" s="450"/>
      <c r="AI197" s="450"/>
      <c r="AJ197" s="450"/>
      <c r="AK197" s="450"/>
      <c r="AL197" s="450"/>
      <c r="AM197" s="450"/>
      <c r="AN197" s="450"/>
      <c r="AO197" s="450"/>
      <c r="AP197" s="450"/>
      <c r="AQ197" s="450"/>
      <c r="AR197" s="450"/>
      <c r="AS197" s="450"/>
      <c r="AT197" s="450"/>
      <c r="AU197" s="450"/>
      <c r="AV197" s="450"/>
      <c r="AW197" s="450"/>
      <c r="AX197" s="450"/>
      <c r="AY197" s="450"/>
      <c r="AZ197" s="450"/>
      <c r="BA197" s="450"/>
      <c r="BB197" s="450"/>
      <c r="BC197" s="450"/>
      <c r="BD197" s="450"/>
      <c r="BE197" s="450"/>
      <c r="BF197" s="450"/>
      <c r="BG197" s="450"/>
      <c r="BH197" s="450"/>
      <c r="BI197" s="450"/>
      <c r="BJ197" s="450"/>
      <c r="BK197" s="450"/>
      <c r="BL197" s="450"/>
      <c r="BM197" s="450"/>
      <c r="BN197" s="450"/>
      <c r="BO197" s="450"/>
      <c r="BP197" s="450"/>
      <c r="BQ197" s="450"/>
      <c r="BR197" s="450"/>
      <c r="BS197" s="450"/>
      <c r="BT197" s="450"/>
      <c r="BU197" s="450"/>
      <c r="BV197" s="450"/>
      <c r="BW197" s="450"/>
      <c r="BX197" s="450"/>
      <c r="BY197" s="450"/>
    </row>
    <row r="198" spans="1:77">
      <c r="A198" s="435"/>
      <c r="B198" s="435"/>
      <c r="C198" s="435"/>
      <c r="D198" s="435"/>
      <c r="E198" s="435"/>
      <c r="F198" s="447"/>
      <c r="G198" s="448"/>
      <c r="H198" s="450"/>
      <c r="J198" s="450"/>
      <c r="K198" s="450"/>
      <c r="L198" s="450"/>
      <c r="M198" s="450"/>
      <c r="N198" s="450"/>
      <c r="O198" s="450"/>
      <c r="P198" s="450"/>
      <c r="Q198" s="450"/>
      <c r="R198" s="450"/>
      <c r="S198" s="450"/>
      <c r="T198" s="450"/>
      <c r="U198" s="450"/>
      <c r="V198" s="450"/>
      <c r="W198" s="450"/>
      <c r="X198" s="450"/>
      <c r="Y198" s="450"/>
      <c r="Z198" s="450"/>
      <c r="AA198" s="450"/>
      <c r="AB198" s="450"/>
      <c r="AC198" s="450"/>
      <c r="AD198" s="450"/>
      <c r="AE198" s="450"/>
      <c r="AF198" s="450"/>
      <c r="AG198" s="450"/>
      <c r="AH198" s="450"/>
      <c r="AI198" s="450"/>
      <c r="AJ198" s="450"/>
      <c r="AK198" s="450"/>
      <c r="AL198" s="450"/>
      <c r="AM198" s="450"/>
      <c r="AN198" s="450"/>
      <c r="AO198" s="450"/>
      <c r="AP198" s="450"/>
      <c r="AQ198" s="450"/>
      <c r="AR198" s="450"/>
      <c r="AS198" s="450"/>
      <c r="AT198" s="450"/>
      <c r="AU198" s="450"/>
      <c r="AV198" s="450"/>
      <c r="AW198" s="450"/>
      <c r="AX198" s="450"/>
      <c r="AY198" s="450"/>
      <c r="AZ198" s="450"/>
      <c r="BA198" s="450"/>
      <c r="BB198" s="450"/>
      <c r="BC198" s="450"/>
      <c r="BD198" s="450"/>
      <c r="BE198" s="450"/>
      <c r="BF198" s="450"/>
      <c r="BG198" s="450"/>
      <c r="BH198" s="450"/>
      <c r="BI198" s="450"/>
      <c r="BJ198" s="450"/>
      <c r="BK198" s="450"/>
      <c r="BL198" s="450"/>
      <c r="BM198" s="450"/>
      <c r="BN198" s="450"/>
      <c r="BO198" s="450"/>
      <c r="BP198" s="450"/>
      <c r="BQ198" s="450"/>
      <c r="BR198" s="450"/>
      <c r="BS198" s="450"/>
      <c r="BT198" s="450"/>
      <c r="BU198" s="450"/>
      <c r="BV198" s="450"/>
      <c r="BW198" s="450"/>
      <c r="BX198" s="450"/>
      <c r="BY198" s="450"/>
    </row>
    <row r="199" spans="1:77">
      <c r="A199" s="435"/>
      <c r="B199" s="435"/>
      <c r="C199" s="435"/>
      <c r="D199" s="435"/>
      <c r="E199" s="435"/>
      <c r="F199" s="447"/>
      <c r="G199" s="448"/>
      <c r="H199" s="450"/>
      <c r="J199" s="450"/>
      <c r="K199" s="450"/>
      <c r="L199" s="450"/>
      <c r="M199" s="450"/>
      <c r="N199" s="450"/>
      <c r="O199" s="450"/>
      <c r="P199" s="450"/>
      <c r="Q199" s="450"/>
      <c r="R199" s="450"/>
      <c r="S199" s="450"/>
      <c r="T199" s="450"/>
      <c r="U199" s="450"/>
      <c r="V199" s="450"/>
      <c r="W199" s="450"/>
      <c r="X199" s="450"/>
      <c r="Y199" s="450"/>
      <c r="Z199" s="450"/>
      <c r="AA199" s="450"/>
      <c r="AB199" s="450"/>
      <c r="AC199" s="450"/>
      <c r="AD199" s="450"/>
      <c r="AE199" s="450"/>
      <c r="AF199" s="450"/>
      <c r="AG199" s="450"/>
      <c r="AH199" s="450"/>
      <c r="AI199" s="450"/>
      <c r="AJ199" s="450"/>
      <c r="AK199" s="450"/>
      <c r="AL199" s="450"/>
      <c r="AM199" s="450"/>
      <c r="AN199" s="450"/>
      <c r="AO199" s="450"/>
      <c r="AP199" s="450"/>
      <c r="AQ199" s="450"/>
      <c r="AR199" s="450"/>
      <c r="AS199" s="450"/>
      <c r="AT199" s="450"/>
      <c r="AU199" s="450"/>
      <c r="AV199" s="450"/>
      <c r="AW199" s="450"/>
      <c r="AX199" s="450"/>
      <c r="AY199" s="450"/>
      <c r="AZ199" s="450"/>
      <c r="BA199" s="450"/>
      <c r="BB199" s="450"/>
      <c r="BC199" s="450"/>
      <c r="BD199" s="450"/>
      <c r="BE199" s="450"/>
      <c r="BF199" s="450"/>
      <c r="BG199" s="450"/>
      <c r="BH199" s="450"/>
      <c r="BI199" s="450"/>
      <c r="BJ199" s="450"/>
      <c r="BK199" s="450"/>
      <c r="BL199" s="450"/>
      <c r="BM199" s="450"/>
      <c r="BN199" s="450"/>
      <c r="BO199" s="450"/>
      <c r="BP199" s="450"/>
      <c r="BQ199" s="450"/>
      <c r="BR199" s="450"/>
      <c r="BS199" s="450"/>
      <c r="BT199" s="450"/>
      <c r="BU199" s="450"/>
      <c r="BV199" s="450"/>
      <c r="BW199" s="450"/>
      <c r="BX199" s="450"/>
      <c r="BY199" s="450"/>
    </row>
    <row r="200" spans="1:77">
      <c r="A200" s="435"/>
      <c r="B200" s="435"/>
      <c r="C200" s="435"/>
      <c r="D200" s="435"/>
      <c r="E200" s="435"/>
      <c r="F200" s="447"/>
      <c r="G200" s="448"/>
      <c r="H200" s="450"/>
      <c r="J200" s="450"/>
      <c r="K200" s="450"/>
      <c r="L200" s="450"/>
      <c r="M200" s="450"/>
      <c r="N200" s="450"/>
      <c r="O200" s="450"/>
      <c r="P200" s="450"/>
      <c r="Q200" s="450"/>
      <c r="R200" s="450"/>
      <c r="S200" s="450"/>
      <c r="T200" s="450"/>
      <c r="U200" s="450"/>
      <c r="V200" s="450"/>
      <c r="W200" s="450"/>
      <c r="X200" s="450"/>
      <c r="Y200" s="450"/>
      <c r="Z200" s="450"/>
      <c r="AA200" s="450"/>
      <c r="AB200" s="450"/>
      <c r="AC200" s="450"/>
      <c r="AD200" s="450"/>
      <c r="AE200" s="450"/>
      <c r="AF200" s="450"/>
      <c r="AG200" s="450"/>
      <c r="AH200" s="450"/>
      <c r="AI200" s="450"/>
      <c r="AJ200" s="450"/>
      <c r="AK200" s="450"/>
      <c r="AL200" s="450"/>
      <c r="AM200" s="450"/>
      <c r="AN200" s="450"/>
      <c r="AO200" s="450"/>
      <c r="AP200" s="450"/>
      <c r="AQ200" s="450"/>
      <c r="AR200" s="450"/>
      <c r="AS200" s="450"/>
      <c r="AT200" s="450"/>
      <c r="AU200" s="450"/>
      <c r="AV200" s="450"/>
      <c r="AW200" s="450"/>
      <c r="AX200" s="450"/>
      <c r="AY200" s="450"/>
      <c r="AZ200" s="450"/>
      <c r="BA200" s="450"/>
      <c r="BB200" s="450"/>
      <c r="BC200" s="450"/>
      <c r="BD200" s="450"/>
      <c r="BE200" s="450"/>
      <c r="BF200" s="450"/>
      <c r="BG200" s="450"/>
      <c r="BH200" s="450"/>
      <c r="BI200" s="450"/>
      <c r="BJ200" s="450"/>
      <c r="BK200" s="450"/>
      <c r="BL200" s="450"/>
      <c r="BM200" s="450"/>
      <c r="BN200" s="450"/>
      <c r="BO200" s="450"/>
      <c r="BP200" s="450"/>
      <c r="BQ200" s="450"/>
      <c r="BR200" s="450"/>
      <c r="BS200" s="450"/>
      <c r="BT200" s="450"/>
      <c r="BU200" s="450"/>
      <c r="BV200" s="450"/>
      <c r="BW200" s="450"/>
      <c r="BX200" s="450"/>
      <c r="BY200" s="450"/>
    </row>
    <row r="201" spans="1:77">
      <c r="A201" s="435"/>
      <c r="B201" s="435"/>
      <c r="C201" s="435"/>
      <c r="D201" s="435"/>
      <c r="E201" s="435"/>
      <c r="F201" s="447"/>
      <c r="G201" s="448"/>
      <c r="H201" s="450"/>
      <c r="J201" s="450"/>
      <c r="K201" s="450"/>
      <c r="L201" s="450"/>
      <c r="M201" s="450"/>
      <c r="N201" s="450"/>
      <c r="O201" s="450"/>
      <c r="P201" s="450"/>
      <c r="Q201" s="450"/>
      <c r="R201" s="450"/>
      <c r="S201" s="450"/>
      <c r="T201" s="450"/>
      <c r="U201" s="450"/>
      <c r="V201" s="450"/>
      <c r="W201" s="450"/>
      <c r="X201" s="450"/>
      <c r="Y201" s="450"/>
      <c r="Z201" s="450"/>
      <c r="AA201" s="450"/>
      <c r="AB201" s="450"/>
      <c r="AC201" s="450"/>
      <c r="AD201" s="450"/>
      <c r="AE201" s="450"/>
      <c r="AF201" s="450"/>
      <c r="AG201" s="450"/>
      <c r="AH201" s="450"/>
      <c r="AI201" s="450"/>
      <c r="AJ201" s="450"/>
      <c r="AK201" s="450"/>
      <c r="AL201" s="450"/>
      <c r="AM201" s="450"/>
      <c r="AN201" s="450"/>
      <c r="AO201" s="450"/>
      <c r="AP201" s="450"/>
      <c r="AQ201" s="450"/>
      <c r="AR201" s="450"/>
      <c r="AS201" s="450"/>
      <c r="AT201" s="450"/>
      <c r="AU201" s="450"/>
      <c r="AV201" s="450"/>
      <c r="AW201" s="450"/>
      <c r="AX201" s="450"/>
      <c r="AY201" s="450"/>
      <c r="AZ201" s="450"/>
      <c r="BA201" s="450"/>
      <c r="BB201" s="450"/>
      <c r="BC201" s="450"/>
      <c r="BD201" s="450"/>
      <c r="BE201" s="450"/>
      <c r="BF201" s="450"/>
      <c r="BG201" s="450"/>
      <c r="BH201" s="450"/>
      <c r="BI201" s="450"/>
      <c r="BJ201" s="450"/>
      <c r="BK201" s="450"/>
      <c r="BL201" s="450"/>
      <c r="BM201" s="450"/>
      <c r="BN201" s="450"/>
      <c r="BO201" s="450"/>
      <c r="BP201" s="450"/>
      <c r="BQ201" s="450"/>
      <c r="BR201" s="450"/>
      <c r="BS201" s="450"/>
      <c r="BT201" s="450"/>
      <c r="BU201" s="450"/>
      <c r="BV201" s="450"/>
      <c r="BW201" s="450"/>
      <c r="BX201" s="450"/>
      <c r="BY201" s="450"/>
    </row>
    <row r="202" spans="1:77">
      <c r="A202" s="435"/>
      <c r="B202" s="435"/>
      <c r="C202" s="435"/>
      <c r="D202" s="435"/>
      <c r="E202" s="435"/>
      <c r="F202" s="447"/>
      <c r="G202" s="448"/>
      <c r="H202" s="450"/>
      <c r="J202" s="450"/>
      <c r="K202" s="450"/>
      <c r="L202" s="450"/>
      <c r="M202" s="450"/>
      <c r="N202" s="450"/>
      <c r="O202" s="450"/>
      <c r="P202" s="450"/>
      <c r="Q202" s="450"/>
      <c r="R202" s="450"/>
      <c r="S202" s="450"/>
      <c r="T202" s="450"/>
      <c r="U202" s="450"/>
      <c r="V202" s="450"/>
      <c r="W202" s="450"/>
      <c r="X202" s="450"/>
      <c r="Y202" s="450"/>
      <c r="Z202" s="450"/>
      <c r="AA202" s="450"/>
      <c r="AB202" s="450"/>
      <c r="AC202" s="450"/>
      <c r="AD202" s="450"/>
      <c r="AE202" s="450"/>
      <c r="AF202" s="450"/>
      <c r="AG202" s="450"/>
      <c r="AH202" s="450"/>
      <c r="AI202" s="450"/>
      <c r="AJ202" s="450"/>
      <c r="AK202" s="450"/>
      <c r="AL202" s="450"/>
      <c r="AM202" s="450"/>
      <c r="AN202" s="450"/>
      <c r="AO202" s="450"/>
      <c r="AP202" s="450"/>
      <c r="AQ202" s="450"/>
      <c r="AR202" s="450"/>
      <c r="AS202" s="450"/>
      <c r="AT202" s="450"/>
      <c r="AU202" s="450"/>
      <c r="AV202" s="450"/>
      <c r="AW202" s="450"/>
      <c r="AX202" s="450"/>
      <c r="AY202" s="450"/>
      <c r="AZ202" s="450"/>
      <c r="BA202" s="450"/>
      <c r="BB202" s="450"/>
      <c r="BC202" s="450"/>
      <c r="BD202" s="450"/>
      <c r="BE202" s="450"/>
      <c r="BF202" s="450"/>
      <c r="BG202" s="450"/>
      <c r="BH202" s="450"/>
      <c r="BI202" s="450"/>
      <c r="BJ202" s="450"/>
      <c r="BK202" s="450"/>
      <c r="BL202" s="450"/>
      <c r="BM202" s="450"/>
      <c r="BN202" s="450"/>
      <c r="BO202" s="450"/>
      <c r="BP202" s="450"/>
      <c r="BQ202" s="450"/>
      <c r="BR202" s="450"/>
      <c r="BS202" s="450"/>
      <c r="BT202" s="450"/>
      <c r="BU202" s="450"/>
      <c r="BV202" s="450"/>
      <c r="BW202" s="450"/>
      <c r="BX202" s="450"/>
      <c r="BY202" s="450"/>
    </row>
    <row r="203" spans="1:77">
      <c r="A203" s="435"/>
      <c r="B203" s="435"/>
      <c r="C203" s="435"/>
      <c r="D203" s="435"/>
      <c r="E203" s="435"/>
      <c r="F203" s="447"/>
      <c r="G203" s="448"/>
      <c r="H203" s="450"/>
      <c r="J203" s="450"/>
      <c r="K203" s="450"/>
      <c r="L203" s="450"/>
      <c r="M203" s="450"/>
      <c r="N203" s="450"/>
      <c r="O203" s="450"/>
      <c r="P203" s="450"/>
      <c r="Q203" s="450"/>
      <c r="R203" s="450"/>
      <c r="S203" s="450"/>
      <c r="T203" s="450"/>
      <c r="U203" s="450"/>
      <c r="V203" s="450"/>
      <c r="W203" s="450"/>
      <c r="X203" s="450"/>
      <c r="Y203" s="450"/>
      <c r="Z203" s="450"/>
      <c r="AA203" s="450"/>
      <c r="AB203" s="450"/>
      <c r="AC203" s="450"/>
      <c r="AD203" s="450"/>
      <c r="AE203" s="450"/>
      <c r="AF203" s="450"/>
      <c r="AG203" s="450"/>
      <c r="AH203" s="450"/>
      <c r="AI203" s="450"/>
      <c r="AJ203" s="450"/>
      <c r="AK203" s="450"/>
      <c r="AL203" s="450"/>
      <c r="AM203" s="450"/>
      <c r="AN203" s="450"/>
      <c r="AO203" s="450"/>
      <c r="AP203" s="450"/>
      <c r="AQ203" s="450"/>
      <c r="AR203" s="450"/>
      <c r="AS203" s="450"/>
      <c r="AT203" s="450"/>
      <c r="AU203" s="450"/>
      <c r="AV203" s="450"/>
      <c r="AW203" s="450"/>
      <c r="AX203" s="450"/>
      <c r="AY203" s="450"/>
      <c r="AZ203" s="450"/>
      <c r="BA203" s="450"/>
      <c r="BB203" s="450"/>
      <c r="BC203" s="450"/>
      <c r="BD203" s="450"/>
      <c r="BE203" s="450"/>
      <c r="BF203" s="450"/>
      <c r="BG203" s="450"/>
      <c r="BH203" s="450"/>
      <c r="BI203" s="450"/>
      <c r="BJ203" s="450"/>
      <c r="BK203" s="450"/>
      <c r="BL203" s="450"/>
      <c r="BM203" s="450"/>
      <c r="BN203" s="450"/>
      <c r="BO203" s="450"/>
      <c r="BP203" s="450"/>
      <c r="BQ203" s="450"/>
      <c r="BR203" s="450"/>
      <c r="BS203" s="450"/>
      <c r="BT203" s="450"/>
      <c r="BU203" s="450"/>
      <c r="BV203" s="450"/>
      <c r="BW203" s="450"/>
      <c r="BX203" s="450"/>
      <c r="BY203" s="450"/>
    </row>
    <row r="204" spans="1:77">
      <c r="A204" s="435"/>
      <c r="B204" s="435"/>
      <c r="C204" s="435"/>
      <c r="D204" s="435"/>
      <c r="E204" s="435"/>
      <c r="F204" s="447"/>
      <c r="G204" s="448"/>
      <c r="H204" s="450"/>
      <c r="J204" s="450"/>
      <c r="K204" s="450"/>
      <c r="L204" s="450"/>
      <c r="M204" s="450"/>
      <c r="N204" s="450"/>
      <c r="O204" s="450"/>
      <c r="P204" s="450"/>
      <c r="Q204" s="450"/>
      <c r="R204" s="450"/>
      <c r="S204" s="450"/>
      <c r="T204" s="450"/>
      <c r="U204" s="450"/>
      <c r="V204" s="450"/>
      <c r="W204" s="450"/>
      <c r="X204" s="450"/>
      <c r="Y204" s="450"/>
      <c r="Z204" s="450"/>
      <c r="AA204" s="450"/>
      <c r="AB204" s="450"/>
      <c r="AC204" s="450"/>
      <c r="AD204" s="450"/>
      <c r="AE204" s="450"/>
      <c r="AF204" s="450"/>
      <c r="AG204" s="450"/>
      <c r="AH204" s="450"/>
      <c r="AI204" s="450"/>
      <c r="AJ204" s="450"/>
      <c r="AK204" s="450"/>
      <c r="AL204" s="450"/>
      <c r="AM204" s="450"/>
      <c r="AN204" s="450"/>
      <c r="AO204" s="450"/>
      <c r="AP204" s="450"/>
      <c r="AQ204" s="450"/>
      <c r="AR204" s="450"/>
      <c r="AS204" s="450"/>
      <c r="AT204" s="450"/>
      <c r="AU204" s="450"/>
      <c r="AV204" s="450"/>
      <c r="AW204" s="450"/>
      <c r="AX204" s="450"/>
      <c r="AY204" s="450"/>
      <c r="AZ204" s="450"/>
      <c r="BA204" s="450"/>
      <c r="BB204" s="450"/>
      <c r="BC204" s="450"/>
      <c r="BD204" s="450"/>
      <c r="BE204" s="450"/>
      <c r="BF204" s="450"/>
      <c r="BG204" s="450"/>
      <c r="BH204" s="450"/>
      <c r="BI204" s="450"/>
      <c r="BJ204" s="450"/>
      <c r="BK204" s="450"/>
      <c r="BL204" s="450"/>
      <c r="BM204" s="450"/>
      <c r="BN204" s="450"/>
      <c r="BO204" s="450"/>
      <c r="BP204" s="450"/>
      <c r="BQ204" s="450"/>
      <c r="BR204" s="450"/>
      <c r="BS204" s="450"/>
      <c r="BT204" s="450"/>
      <c r="BU204" s="450"/>
      <c r="BV204" s="450"/>
      <c r="BW204" s="450"/>
      <c r="BX204" s="450"/>
      <c r="BY204" s="450"/>
    </row>
    <row r="205" spans="1:77">
      <c r="A205" s="435"/>
      <c r="B205" s="435"/>
      <c r="C205" s="435"/>
      <c r="D205" s="435"/>
      <c r="E205" s="435"/>
      <c r="F205" s="447"/>
      <c r="G205" s="448"/>
      <c r="H205" s="450"/>
      <c r="J205" s="450"/>
      <c r="K205" s="450"/>
      <c r="L205" s="450"/>
      <c r="M205" s="450"/>
      <c r="N205" s="450"/>
      <c r="O205" s="450"/>
      <c r="P205" s="450"/>
      <c r="Q205" s="450"/>
      <c r="R205" s="450"/>
      <c r="S205" s="450"/>
      <c r="T205" s="450"/>
      <c r="U205" s="450"/>
      <c r="V205" s="450"/>
      <c r="W205" s="450"/>
      <c r="X205" s="450"/>
      <c r="Y205" s="450"/>
      <c r="Z205" s="450"/>
      <c r="AA205" s="450"/>
      <c r="AB205" s="450"/>
      <c r="AC205" s="450"/>
      <c r="AD205" s="450"/>
      <c r="AE205" s="450"/>
      <c r="AF205" s="450"/>
      <c r="AG205" s="450"/>
      <c r="AH205" s="450"/>
      <c r="AI205" s="450"/>
      <c r="AJ205" s="450"/>
      <c r="AK205" s="450"/>
      <c r="AL205" s="450"/>
      <c r="AM205" s="450"/>
      <c r="AN205" s="450"/>
      <c r="AO205" s="450"/>
      <c r="AP205" s="450"/>
      <c r="AQ205" s="450"/>
      <c r="AR205" s="450"/>
      <c r="AS205" s="450"/>
      <c r="AT205" s="450"/>
      <c r="AU205" s="450"/>
      <c r="AV205" s="450"/>
      <c r="AW205" s="450"/>
      <c r="AX205" s="450"/>
      <c r="AY205" s="450"/>
      <c r="AZ205" s="450"/>
      <c r="BA205" s="450"/>
      <c r="BB205" s="450"/>
      <c r="BC205" s="450"/>
      <c r="BD205" s="450"/>
      <c r="BE205" s="450"/>
      <c r="BF205" s="450"/>
      <c r="BG205" s="450"/>
      <c r="BH205" s="450"/>
      <c r="BI205" s="450"/>
      <c r="BJ205" s="450"/>
      <c r="BK205" s="450"/>
      <c r="BL205" s="450"/>
      <c r="BM205" s="450"/>
      <c r="BN205" s="450"/>
      <c r="BO205" s="450"/>
      <c r="BP205" s="450"/>
      <c r="BQ205" s="450"/>
      <c r="BR205" s="450"/>
      <c r="BS205" s="450"/>
      <c r="BT205" s="450"/>
      <c r="BU205" s="450"/>
      <c r="BV205" s="450"/>
      <c r="BW205" s="450"/>
      <c r="BX205" s="450"/>
      <c r="BY205" s="450"/>
    </row>
    <row r="206" spans="1:77">
      <c r="A206" s="435"/>
      <c r="B206" s="435"/>
      <c r="C206" s="435"/>
      <c r="D206" s="435"/>
      <c r="E206" s="435"/>
      <c r="F206" s="447"/>
      <c r="G206" s="448"/>
      <c r="H206" s="450"/>
      <c r="J206" s="450"/>
      <c r="K206" s="450"/>
      <c r="L206" s="450"/>
      <c r="M206" s="450"/>
      <c r="N206" s="450"/>
      <c r="O206" s="450"/>
      <c r="P206" s="450"/>
      <c r="Q206" s="450"/>
      <c r="R206" s="450"/>
      <c r="S206" s="450"/>
      <c r="T206" s="450"/>
      <c r="U206" s="450"/>
      <c r="V206" s="450"/>
      <c r="W206" s="450"/>
      <c r="X206" s="450"/>
      <c r="Y206" s="450"/>
      <c r="Z206" s="450"/>
      <c r="AA206" s="450"/>
      <c r="AB206" s="450"/>
      <c r="AC206" s="450"/>
      <c r="AD206" s="450"/>
      <c r="AE206" s="450"/>
      <c r="AF206" s="450"/>
      <c r="AG206" s="450"/>
      <c r="AH206" s="450"/>
      <c r="AI206" s="450"/>
      <c r="AJ206" s="450"/>
      <c r="AK206" s="450"/>
      <c r="AL206" s="450"/>
      <c r="AM206" s="450"/>
      <c r="AN206" s="450"/>
      <c r="AO206" s="450"/>
      <c r="AP206" s="450"/>
      <c r="AQ206" s="450"/>
      <c r="AR206" s="450"/>
      <c r="AS206" s="450"/>
      <c r="AT206" s="450"/>
      <c r="AU206" s="450"/>
      <c r="AV206" s="450"/>
      <c r="AW206" s="450"/>
      <c r="AX206" s="450"/>
      <c r="AY206" s="450"/>
      <c r="AZ206" s="450"/>
      <c r="BA206" s="450"/>
      <c r="BB206" s="450"/>
      <c r="BC206" s="450"/>
      <c r="BD206" s="450"/>
      <c r="BE206" s="450"/>
      <c r="BF206" s="450"/>
      <c r="BG206" s="450"/>
      <c r="BH206" s="450"/>
      <c r="BI206" s="450"/>
      <c r="BJ206" s="450"/>
      <c r="BK206" s="450"/>
      <c r="BL206" s="450"/>
      <c r="BM206" s="450"/>
      <c r="BN206" s="450"/>
      <c r="BO206" s="450"/>
      <c r="BP206" s="450"/>
      <c r="BQ206" s="450"/>
      <c r="BR206" s="450"/>
      <c r="BS206" s="450"/>
      <c r="BT206" s="450"/>
      <c r="BU206" s="450"/>
      <c r="BV206" s="450"/>
      <c r="BW206" s="450"/>
      <c r="BX206" s="450"/>
      <c r="BY206" s="450"/>
    </row>
    <row r="207" spans="1:77">
      <c r="A207" s="435"/>
      <c r="B207" s="435"/>
      <c r="C207" s="435"/>
      <c r="D207" s="435"/>
      <c r="E207" s="435"/>
      <c r="F207" s="447"/>
      <c r="G207" s="448"/>
      <c r="H207" s="450"/>
      <c r="J207" s="450"/>
      <c r="K207" s="450"/>
      <c r="L207" s="450"/>
      <c r="M207" s="450"/>
      <c r="N207" s="450"/>
      <c r="O207" s="450"/>
      <c r="P207" s="450"/>
      <c r="Q207" s="450"/>
      <c r="R207" s="450"/>
      <c r="S207" s="450"/>
      <c r="T207" s="450"/>
      <c r="U207" s="450"/>
      <c r="V207" s="450"/>
      <c r="W207" s="450"/>
      <c r="X207" s="450"/>
      <c r="Y207" s="450"/>
      <c r="Z207" s="450"/>
      <c r="AA207" s="450"/>
      <c r="AB207" s="450"/>
      <c r="AC207" s="450"/>
      <c r="AD207" s="450"/>
      <c r="AE207" s="450"/>
      <c r="AF207" s="450"/>
      <c r="AG207" s="450"/>
      <c r="AH207" s="450"/>
      <c r="AI207" s="450"/>
      <c r="AJ207" s="450"/>
      <c r="AK207" s="450"/>
      <c r="AL207" s="450"/>
      <c r="AM207" s="450"/>
      <c r="AN207" s="450"/>
      <c r="AO207" s="450"/>
      <c r="AP207" s="450"/>
      <c r="AQ207" s="450"/>
      <c r="AR207" s="450"/>
      <c r="AS207" s="450"/>
      <c r="AT207" s="450"/>
      <c r="AU207" s="450"/>
      <c r="AV207" s="450"/>
      <c r="AW207" s="450"/>
      <c r="AX207" s="450"/>
      <c r="AY207" s="450"/>
      <c r="AZ207" s="450"/>
      <c r="BA207" s="450"/>
      <c r="BB207" s="450"/>
      <c r="BC207" s="450"/>
      <c r="BD207" s="450"/>
      <c r="BE207" s="450"/>
      <c r="BF207" s="450"/>
      <c r="BG207" s="450"/>
      <c r="BH207" s="450"/>
      <c r="BI207" s="450"/>
      <c r="BJ207" s="450"/>
      <c r="BK207" s="450"/>
      <c r="BL207" s="450"/>
      <c r="BM207" s="450"/>
      <c r="BN207" s="450"/>
      <c r="BO207" s="450"/>
      <c r="BP207" s="450"/>
      <c r="BQ207" s="450"/>
      <c r="BR207" s="450"/>
      <c r="BS207" s="450"/>
      <c r="BT207" s="450"/>
      <c r="BU207" s="450"/>
      <c r="BV207" s="450"/>
      <c r="BW207" s="450"/>
      <c r="BX207" s="450"/>
      <c r="BY207" s="450"/>
    </row>
    <row r="208" spans="1:77">
      <c r="A208" s="435"/>
      <c r="B208" s="435"/>
      <c r="C208" s="435"/>
      <c r="D208" s="435"/>
      <c r="E208" s="435"/>
      <c r="F208" s="447"/>
      <c r="G208" s="448"/>
      <c r="H208" s="450"/>
      <c r="J208" s="450"/>
      <c r="K208" s="450"/>
      <c r="L208" s="450"/>
      <c r="M208" s="450"/>
      <c r="N208" s="450"/>
      <c r="O208" s="450"/>
      <c r="P208" s="450"/>
      <c r="Q208" s="450"/>
      <c r="R208" s="450"/>
      <c r="S208" s="450"/>
      <c r="T208" s="450"/>
      <c r="U208" s="450"/>
      <c r="V208" s="450"/>
      <c r="W208" s="450"/>
      <c r="X208" s="450"/>
      <c r="Y208" s="450"/>
      <c r="Z208" s="450"/>
      <c r="AA208" s="450"/>
      <c r="AB208" s="450"/>
      <c r="AC208" s="450"/>
      <c r="AD208" s="450"/>
      <c r="AE208" s="450"/>
      <c r="AF208" s="450"/>
      <c r="AG208" s="450"/>
      <c r="AH208" s="450"/>
      <c r="AI208" s="450"/>
      <c r="AJ208" s="450"/>
      <c r="AK208" s="450"/>
      <c r="AL208" s="450"/>
      <c r="AM208" s="450"/>
      <c r="AN208" s="450"/>
      <c r="AO208" s="450"/>
      <c r="AP208" s="450"/>
      <c r="AQ208" s="450"/>
      <c r="AR208" s="450"/>
      <c r="AS208" s="450"/>
      <c r="AT208" s="450"/>
      <c r="AU208" s="450"/>
      <c r="AV208" s="450"/>
      <c r="AW208" s="450"/>
      <c r="AX208" s="450"/>
      <c r="AY208" s="450"/>
      <c r="AZ208" s="450"/>
      <c r="BA208" s="450"/>
      <c r="BB208" s="450"/>
      <c r="BC208" s="450"/>
      <c r="BD208" s="450"/>
      <c r="BE208" s="450"/>
      <c r="BF208" s="450"/>
      <c r="BG208" s="450"/>
      <c r="BH208" s="450"/>
      <c r="BI208" s="450"/>
      <c r="BJ208" s="450"/>
      <c r="BK208" s="450"/>
      <c r="BL208" s="450"/>
      <c r="BM208" s="450"/>
      <c r="BN208" s="450"/>
      <c r="BO208" s="450"/>
      <c r="BP208" s="450"/>
      <c r="BQ208" s="450"/>
      <c r="BR208" s="450"/>
      <c r="BS208" s="450"/>
      <c r="BT208" s="450"/>
      <c r="BU208" s="450"/>
      <c r="BV208" s="450"/>
      <c r="BW208" s="450"/>
      <c r="BX208" s="450"/>
      <c r="BY208" s="450"/>
    </row>
    <row r="209" spans="1:77">
      <c r="A209" s="435"/>
      <c r="B209" s="435"/>
      <c r="C209" s="435"/>
      <c r="D209" s="435"/>
      <c r="E209" s="435"/>
      <c r="F209" s="447"/>
      <c r="G209" s="448"/>
      <c r="H209" s="450"/>
      <c r="J209" s="450"/>
      <c r="K209" s="450"/>
      <c r="L209" s="450"/>
      <c r="M209" s="450"/>
      <c r="N209" s="450"/>
      <c r="O209" s="450"/>
      <c r="P209" s="450"/>
      <c r="Q209" s="450"/>
      <c r="R209" s="450"/>
      <c r="S209" s="450"/>
      <c r="T209" s="450"/>
      <c r="U209" s="450"/>
      <c r="V209" s="450"/>
      <c r="W209" s="450"/>
      <c r="X209" s="450"/>
      <c r="Y209" s="450"/>
      <c r="Z209" s="450"/>
      <c r="AA209" s="450"/>
      <c r="AB209" s="450"/>
      <c r="AC209" s="450"/>
      <c r="AD209" s="450"/>
      <c r="AE209" s="450"/>
      <c r="AF209" s="450"/>
      <c r="AG209" s="450"/>
      <c r="AH209" s="450"/>
      <c r="AI209" s="450"/>
      <c r="AJ209" s="450"/>
      <c r="AK209" s="450"/>
      <c r="AL209" s="450"/>
      <c r="AM209" s="450"/>
      <c r="AN209" s="450"/>
      <c r="AO209" s="450"/>
      <c r="AP209" s="450"/>
      <c r="AQ209" s="450"/>
      <c r="AR209" s="450"/>
      <c r="AS209" s="450"/>
      <c r="AT209" s="450"/>
      <c r="AU209" s="450"/>
      <c r="AV209" s="450"/>
      <c r="AW209" s="450"/>
      <c r="AX209" s="450"/>
      <c r="AY209" s="450"/>
      <c r="AZ209" s="450"/>
      <c r="BA209" s="450"/>
      <c r="BB209" s="450"/>
      <c r="BC209" s="450"/>
      <c r="BD209" s="450"/>
      <c r="BE209" s="450"/>
      <c r="BF209" s="450"/>
      <c r="BG209" s="450"/>
      <c r="BH209" s="450"/>
      <c r="BI209" s="450"/>
      <c r="BJ209" s="450"/>
      <c r="BK209" s="450"/>
      <c r="BL209" s="450"/>
      <c r="BM209" s="450"/>
      <c r="BN209" s="450"/>
      <c r="BO209" s="450"/>
      <c r="BP209" s="450"/>
      <c r="BQ209" s="450"/>
      <c r="BR209" s="450"/>
      <c r="BS209" s="450"/>
      <c r="BT209" s="450"/>
      <c r="BU209" s="450"/>
      <c r="BV209" s="450"/>
      <c r="BW209" s="450"/>
      <c r="BX209" s="450"/>
      <c r="BY209" s="450"/>
    </row>
    <row r="210" spans="1:77">
      <c r="A210" s="435"/>
      <c r="B210" s="435"/>
      <c r="C210" s="435"/>
      <c r="D210" s="435"/>
      <c r="E210" s="435"/>
      <c r="F210" s="447"/>
      <c r="G210" s="448"/>
      <c r="H210" s="450"/>
      <c r="J210" s="450"/>
      <c r="K210" s="450"/>
      <c r="L210" s="450"/>
      <c r="M210" s="450"/>
      <c r="N210" s="450"/>
      <c r="O210" s="450"/>
      <c r="P210" s="450"/>
      <c r="Q210" s="450"/>
      <c r="R210" s="450"/>
      <c r="S210" s="450"/>
      <c r="T210" s="450"/>
      <c r="U210" s="450"/>
      <c r="V210" s="450"/>
      <c r="W210" s="450"/>
      <c r="X210" s="450"/>
      <c r="Y210" s="450"/>
      <c r="Z210" s="450"/>
      <c r="AA210" s="450"/>
      <c r="AB210" s="450"/>
      <c r="AC210" s="450"/>
      <c r="AD210" s="450"/>
      <c r="AE210" s="450"/>
      <c r="AF210" s="450"/>
      <c r="AG210" s="450"/>
      <c r="AH210" s="450"/>
      <c r="AI210" s="450"/>
      <c r="AJ210" s="450"/>
      <c r="AK210" s="450"/>
      <c r="AL210" s="450"/>
      <c r="AM210" s="450"/>
      <c r="AN210" s="450"/>
      <c r="AO210" s="450"/>
      <c r="AP210" s="450"/>
      <c r="AQ210" s="450"/>
      <c r="AR210" s="450"/>
      <c r="AS210" s="450"/>
      <c r="AT210" s="450"/>
      <c r="AU210" s="450"/>
      <c r="AV210" s="450"/>
      <c r="AW210" s="450"/>
      <c r="AX210" s="450"/>
      <c r="AY210" s="450"/>
      <c r="AZ210" s="450"/>
      <c r="BA210" s="450"/>
      <c r="BB210" s="450"/>
      <c r="BC210" s="450"/>
      <c r="BD210" s="450"/>
      <c r="BE210" s="450"/>
      <c r="BF210" s="450"/>
      <c r="BG210" s="450"/>
      <c r="BH210" s="450"/>
      <c r="BI210" s="450"/>
      <c r="BJ210" s="450"/>
      <c r="BK210" s="450"/>
      <c r="BL210" s="450"/>
      <c r="BM210" s="450"/>
      <c r="BN210" s="450"/>
      <c r="BO210" s="450"/>
      <c r="BP210" s="450"/>
      <c r="BQ210" s="450"/>
      <c r="BR210" s="450"/>
      <c r="BS210" s="450"/>
      <c r="BT210" s="450"/>
      <c r="BU210" s="450"/>
      <c r="BV210" s="450"/>
      <c r="BW210" s="450"/>
      <c r="BX210" s="450"/>
      <c r="BY210" s="450"/>
    </row>
    <row r="211" spans="1:77">
      <c r="A211" s="435"/>
      <c r="B211" s="435"/>
      <c r="C211" s="435"/>
      <c r="D211" s="435"/>
      <c r="E211" s="435"/>
      <c r="F211" s="447"/>
      <c r="G211" s="448"/>
      <c r="H211" s="450"/>
      <c r="J211" s="450"/>
      <c r="K211" s="450"/>
      <c r="L211" s="450"/>
      <c r="M211" s="450"/>
      <c r="N211" s="450"/>
      <c r="O211" s="450"/>
      <c r="P211" s="450"/>
      <c r="Q211" s="450"/>
      <c r="R211" s="450"/>
      <c r="S211" s="450"/>
      <c r="T211" s="450"/>
      <c r="U211" s="450"/>
      <c r="V211" s="450"/>
      <c r="W211" s="450"/>
      <c r="X211" s="450"/>
      <c r="Y211" s="450"/>
      <c r="Z211" s="450"/>
      <c r="AA211" s="450"/>
      <c r="AB211" s="450"/>
      <c r="AC211" s="450"/>
      <c r="AD211" s="450"/>
      <c r="AE211" s="450"/>
      <c r="AF211" s="450"/>
      <c r="AG211" s="450"/>
      <c r="AH211" s="450"/>
      <c r="AI211" s="450"/>
      <c r="AJ211" s="450"/>
      <c r="AK211" s="450"/>
      <c r="AL211" s="450"/>
      <c r="AM211" s="450"/>
      <c r="AN211" s="450"/>
      <c r="AO211" s="450"/>
      <c r="AP211" s="450"/>
      <c r="AQ211" s="450"/>
      <c r="AR211" s="450"/>
      <c r="AS211" s="450"/>
      <c r="AT211" s="450"/>
      <c r="AU211" s="450"/>
      <c r="AV211" s="450"/>
      <c r="AW211" s="450"/>
      <c r="AX211" s="450"/>
      <c r="AY211" s="450"/>
      <c r="AZ211" s="450"/>
      <c r="BA211" s="450"/>
      <c r="BB211" s="450"/>
      <c r="BC211" s="450"/>
      <c r="BD211" s="450"/>
      <c r="BE211" s="450"/>
      <c r="BF211" s="450"/>
      <c r="BG211" s="450"/>
      <c r="BH211" s="450"/>
      <c r="BI211" s="450"/>
      <c r="BJ211" s="450"/>
      <c r="BK211" s="450"/>
      <c r="BL211" s="450"/>
      <c r="BM211" s="450"/>
      <c r="BN211" s="450"/>
      <c r="BO211" s="450"/>
      <c r="BP211" s="450"/>
      <c r="BQ211" s="450"/>
      <c r="BR211" s="450"/>
      <c r="BS211" s="450"/>
      <c r="BT211" s="450"/>
      <c r="BU211" s="450"/>
      <c r="BV211" s="450"/>
      <c r="BW211" s="450"/>
      <c r="BX211" s="450"/>
      <c r="BY211" s="450"/>
    </row>
    <row r="212" spans="1:77">
      <c r="A212" s="435"/>
      <c r="B212" s="435"/>
      <c r="C212" s="435"/>
      <c r="D212" s="435"/>
      <c r="E212" s="435"/>
      <c r="F212" s="447"/>
      <c r="G212" s="448"/>
      <c r="H212" s="450"/>
      <c r="J212" s="450"/>
      <c r="K212" s="450"/>
      <c r="L212" s="450"/>
      <c r="M212" s="450"/>
      <c r="N212" s="450"/>
      <c r="O212" s="450"/>
      <c r="P212" s="450"/>
      <c r="Q212" s="450"/>
      <c r="R212" s="450"/>
      <c r="S212" s="450"/>
      <c r="T212" s="450"/>
      <c r="U212" s="450"/>
      <c r="V212" s="450"/>
      <c r="W212" s="450"/>
      <c r="X212" s="450"/>
      <c r="Y212" s="450"/>
      <c r="Z212" s="450"/>
      <c r="AA212" s="450"/>
      <c r="AB212" s="450"/>
      <c r="AC212" s="450"/>
      <c r="AD212" s="450"/>
      <c r="AE212" s="450"/>
      <c r="AF212" s="450"/>
      <c r="AG212" s="450"/>
      <c r="AH212" s="450"/>
      <c r="AI212" s="450"/>
      <c r="AJ212" s="450"/>
      <c r="AK212" s="450"/>
      <c r="AL212" s="450"/>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row>
    <row r="213" spans="1:77">
      <c r="A213" s="435"/>
      <c r="B213" s="435"/>
      <c r="C213" s="435"/>
      <c r="D213" s="435"/>
      <c r="E213" s="435"/>
      <c r="F213" s="447"/>
      <c r="G213" s="448"/>
      <c r="H213" s="450"/>
      <c r="J213" s="450"/>
      <c r="K213" s="450"/>
      <c r="L213" s="450"/>
      <c r="M213" s="450"/>
      <c r="N213" s="450"/>
      <c r="O213" s="450"/>
      <c r="P213" s="450"/>
      <c r="Q213" s="450"/>
      <c r="R213" s="450"/>
      <c r="S213" s="450"/>
      <c r="T213" s="450"/>
      <c r="U213" s="450"/>
      <c r="V213" s="450"/>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row>
    <row r="214" spans="1:77">
      <c r="A214" s="435"/>
      <c r="B214" s="435"/>
      <c r="C214" s="435"/>
      <c r="D214" s="435"/>
      <c r="E214" s="435"/>
      <c r="F214" s="447"/>
      <c r="G214" s="448"/>
      <c r="H214" s="450"/>
      <c r="J214" s="450"/>
      <c r="K214" s="450"/>
      <c r="L214" s="450"/>
      <c r="M214" s="450"/>
      <c r="N214" s="450"/>
      <c r="O214" s="450"/>
      <c r="P214" s="450"/>
      <c r="Q214" s="450"/>
      <c r="R214" s="450"/>
      <c r="S214" s="450"/>
      <c r="T214" s="450"/>
      <c r="U214" s="450"/>
      <c r="V214" s="450"/>
      <c r="W214" s="450"/>
      <c r="X214" s="450"/>
      <c r="Y214" s="450"/>
      <c r="Z214" s="450"/>
      <c r="AA214" s="450"/>
      <c r="AB214" s="450"/>
      <c r="AC214" s="450"/>
      <c r="AD214" s="450"/>
      <c r="AE214" s="450"/>
      <c r="AF214" s="450"/>
      <c r="AG214" s="450"/>
      <c r="AH214" s="450"/>
      <c r="AI214" s="450"/>
      <c r="AJ214" s="450"/>
      <c r="AK214" s="450"/>
      <c r="AL214" s="450"/>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row>
    <row r="215" spans="1:77">
      <c r="A215" s="435"/>
      <c r="B215" s="435"/>
      <c r="C215" s="435"/>
      <c r="D215" s="435"/>
      <c r="E215" s="435"/>
      <c r="F215" s="447"/>
      <c r="G215" s="448"/>
      <c r="H215" s="450"/>
      <c r="J215" s="450"/>
      <c r="K215" s="450"/>
      <c r="L215" s="450"/>
      <c r="M215" s="450"/>
      <c r="N215" s="450"/>
      <c r="O215" s="450"/>
      <c r="P215" s="450"/>
      <c r="Q215" s="450"/>
      <c r="R215" s="450"/>
      <c r="S215" s="450"/>
      <c r="T215" s="450"/>
      <c r="U215" s="450"/>
      <c r="V215" s="450"/>
      <c r="W215" s="450"/>
      <c r="X215" s="450"/>
      <c r="Y215" s="450"/>
      <c r="Z215" s="450"/>
      <c r="AA215" s="450"/>
      <c r="AB215" s="450"/>
      <c r="AC215" s="450"/>
      <c r="AD215" s="450"/>
      <c r="AE215" s="450"/>
      <c r="AF215" s="450"/>
      <c r="AG215" s="450"/>
      <c r="AH215" s="450"/>
      <c r="AI215" s="450"/>
      <c r="AJ215" s="450"/>
      <c r="AK215" s="450"/>
      <c r="AL215" s="450"/>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row>
    <row r="216" spans="1:77">
      <c r="A216" s="435"/>
      <c r="B216" s="435"/>
      <c r="C216" s="435"/>
      <c r="D216" s="435"/>
      <c r="E216" s="435"/>
      <c r="F216" s="447"/>
      <c r="G216" s="448"/>
      <c r="H216" s="450"/>
      <c r="J216" s="450"/>
      <c r="K216" s="450"/>
      <c r="L216" s="450"/>
      <c r="M216" s="450"/>
      <c r="N216" s="450"/>
      <c r="O216" s="450"/>
      <c r="P216" s="450"/>
      <c r="Q216" s="450"/>
      <c r="R216" s="450"/>
      <c r="S216" s="450"/>
      <c r="T216" s="450"/>
      <c r="U216" s="450"/>
      <c r="V216" s="450"/>
      <c r="W216" s="450"/>
      <c r="X216" s="450"/>
      <c r="Y216" s="450"/>
      <c r="Z216" s="450"/>
      <c r="AA216" s="450"/>
      <c r="AB216" s="450"/>
      <c r="AC216" s="450"/>
      <c r="AD216" s="450"/>
      <c r="AE216" s="450"/>
      <c r="AF216" s="450"/>
      <c r="AG216" s="450"/>
      <c r="AH216" s="450"/>
      <c r="AI216" s="450"/>
      <c r="AJ216" s="450"/>
      <c r="AK216" s="450"/>
      <c r="AL216" s="450"/>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row>
    <row r="217" spans="1:77">
      <c r="A217" s="435"/>
      <c r="B217" s="435"/>
      <c r="C217" s="435"/>
      <c r="D217" s="435"/>
      <c r="E217" s="435"/>
      <c r="F217" s="447"/>
      <c r="G217" s="448"/>
      <c r="H217" s="450"/>
      <c r="J217" s="450"/>
      <c r="K217" s="450"/>
      <c r="L217" s="450"/>
      <c r="M217" s="450"/>
      <c r="N217" s="450"/>
      <c r="O217" s="450"/>
      <c r="P217" s="450"/>
      <c r="Q217" s="450"/>
      <c r="R217" s="450"/>
      <c r="S217" s="450"/>
      <c r="T217" s="450"/>
      <c r="U217" s="450"/>
      <c r="V217" s="450"/>
      <c r="W217" s="450"/>
      <c r="X217" s="450"/>
      <c r="Y217" s="450"/>
      <c r="Z217" s="450"/>
      <c r="AA217" s="450"/>
      <c r="AB217" s="450"/>
      <c r="AC217" s="450"/>
      <c r="AD217" s="450"/>
      <c r="AE217" s="450"/>
      <c r="AF217" s="450"/>
      <c r="AG217" s="450"/>
      <c r="AH217" s="450"/>
      <c r="AI217" s="450"/>
      <c r="AJ217" s="450"/>
      <c r="AK217" s="450"/>
      <c r="AL217" s="450"/>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row>
    <row r="218" spans="1:77">
      <c r="A218" s="435"/>
      <c r="B218" s="435"/>
      <c r="C218" s="435"/>
      <c r="D218" s="435"/>
      <c r="E218" s="435"/>
      <c r="F218" s="447"/>
      <c r="G218" s="448"/>
      <c r="H218" s="450"/>
      <c r="J218" s="450"/>
      <c r="K218" s="450"/>
      <c r="L218" s="450"/>
      <c r="M218" s="450"/>
      <c r="N218" s="450"/>
      <c r="O218" s="450"/>
      <c r="P218" s="450"/>
      <c r="Q218" s="450"/>
      <c r="R218" s="450"/>
      <c r="S218" s="450"/>
      <c r="T218" s="450"/>
      <c r="U218" s="450"/>
      <c r="V218" s="450"/>
      <c r="W218" s="450"/>
      <c r="X218" s="450"/>
      <c r="Y218" s="450"/>
      <c r="Z218" s="450"/>
      <c r="AA218" s="450"/>
      <c r="AB218" s="450"/>
      <c r="AC218" s="450"/>
      <c r="AD218" s="450"/>
      <c r="AE218" s="450"/>
      <c r="AF218" s="450"/>
      <c r="AG218" s="450"/>
      <c r="AH218" s="450"/>
      <c r="AI218" s="450"/>
      <c r="AJ218" s="450"/>
      <c r="AK218" s="450"/>
      <c r="AL218" s="450"/>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row>
    <row r="219" spans="1:77">
      <c r="A219" s="435"/>
      <c r="B219" s="435"/>
      <c r="C219" s="435"/>
      <c r="D219" s="435"/>
      <c r="E219" s="435"/>
      <c r="F219" s="447"/>
      <c r="G219" s="448"/>
      <c r="H219" s="450"/>
      <c r="J219" s="450"/>
      <c r="K219" s="450"/>
      <c r="L219" s="450"/>
      <c r="M219" s="450"/>
      <c r="N219" s="450"/>
      <c r="O219" s="450"/>
      <c r="P219" s="450"/>
      <c r="Q219" s="450"/>
      <c r="R219" s="450"/>
      <c r="S219" s="450"/>
      <c r="T219" s="450"/>
      <c r="U219" s="450"/>
      <c r="V219" s="450"/>
      <c r="W219" s="450"/>
      <c r="X219" s="450"/>
      <c r="Y219" s="450"/>
      <c r="Z219" s="450"/>
      <c r="AA219" s="450"/>
      <c r="AB219" s="450"/>
      <c r="AC219" s="450"/>
      <c r="AD219" s="450"/>
      <c r="AE219" s="450"/>
      <c r="AF219" s="450"/>
      <c r="AG219" s="450"/>
      <c r="AH219" s="450"/>
      <c r="AI219" s="450"/>
      <c r="AJ219" s="450"/>
      <c r="AK219" s="450"/>
      <c r="AL219" s="450"/>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row>
    <row r="220" spans="1:77">
      <c r="A220" s="435"/>
      <c r="B220" s="435"/>
      <c r="C220" s="435"/>
      <c r="D220" s="435"/>
      <c r="E220" s="435"/>
      <c r="F220" s="447"/>
      <c r="G220" s="448"/>
      <c r="H220" s="450"/>
      <c r="J220" s="450"/>
      <c r="K220" s="450"/>
      <c r="L220" s="450"/>
      <c r="M220" s="450"/>
      <c r="N220" s="450"/>
      <c r="O220" s="450"/>
      <c r="P220" s="450"/>
      <c r="Q220" s="450"/>
      <c r="R220" s="450"/>
      <c r="S220" s="450"/>
      <c r="T220" s="450"/>
      <c r="U220" s="450"/>
      <c r="V220" s="450"/>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row>
    <row r="221" spans="1:77">
      <c r="A221" s="435"/>
      <c r="B221" s="435"/>
      <c r="C221" s="435"/>
      <c r="D221" s="435"/>
      <c r="E221" s="435"/>
      <c r="F221" s="447"/>
      <c r="G221" s="448"/>
      <c r="H221" s="450"/>
      <c r="J221" s="450"/>
      <c r="K221" s="450"/>
      <c r="L221" s="450"/>
      <c r="M221" s="450"/>
      <c r="N221" s="450"/>
      <c r="O221" s="450"/>
      <c r="P221" s="450"/>
      <c r="Q221" s="450"/>
      <c r="R221" s="450"/>
      <c r="S221" s="450"/>
      <c r="T221" s="450"/>
      <c r="U221" s="450"/>
      <c r="V221" s="450"/>
      <c r="W221" s="450"/>
      <c r="X221" s="450"/>
      <c r="Y221" s="450"/>
      <c r="Z221" s="450"/>
      <c r="AA221" s="450"/>
      <c r="AB221" s="450"/>
      <c r="AC221" s="450"/>
      <c r="AD221" s="450"/>
      <c r="AE221" s="450"/>
      <c r="AF221" s="450"/>
      <c r="AG221" s="450"/>
      <c r="AH221" s="450"/>
      <c r="AI221" s="450"/>
      <c r="AJ221" s="450"/>
      <c r="AK221" s="450"/>
      <c r="AL221" s="450"/>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row>
    <row r="222" spans="1:77">
      <c r="A222" s="435"/>
      <c r="B222" s="435"/>
      <c r="C222" s="435"/>
      <c r="D222" s="435"/>
      <c r="E222" s="435"/>
      <c r="F222" s="447"/>
      <c r="G222" s="448"/>
      <c r="H222" s="450"/>
      <c r="J222" s="450"/>
      <c r="K222" s="450"/>
      <c r="L222" s="450"/>
      <c r="M222" s="450"/>
      <c r="N222" s="450"/>
      <c r="O222" s="450"/>
      <c r="P222" s="450"/>
      <c r="Q222" s="450"/>
      <c r="R222" s="450"/>
      <c r="S222" s="450"/>
      <c r="T222" s="450"/>
      <c r="U222" s="450"/>
      <c r="V222" s="450"/>
      <c r="W222" s="450"/>
      <c r="X222" s="450"/>
      <c r="Y222" s="450"/>
      <c r="Z222" s="450"/>
      <c r="AA222" s="450"/>
      <c r="AB222" s="450"/>
      <c r="AC222" s="450"/>
      <c r="AD222" s="450"/>
      <c r="AE222" s="450"/>
      <c r="AF222" s="450"/>
      <c r="AG222" s="450"/>
      <c r="AH222" s="450"/>
      <c r="AI222" s="450"/>
      <c r="AJ222" s="450"/>
      <c r="AK222" s="450"/>
      <c r="AL222" s="450"/>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row>
    <row r="223" spans="1:77">
      <c r="A223" s="435"/>
      <c r="B223" s="435"/>
      <c r="C223" s="435"/>
      <c r="D223" s="435"/>
      <c r="E223" s="435"/>
      <c r="F223" s="447"/>
      <c r="G223" s="448"/>
      <c r="H223" s="450"/>
      <c r="J223" s="450"/>
      <c r="K223" s="450"/>
      <c r="L223" s="450"/>
      <c r="M223" s="450"/>
      <c r="N223" s="450"/>
      <c r="O223" s="450"/>
      <c r="P223" s="450"/>
      <c r="Q223" s="450"/>
      <c r="R223" s="450"/>
      <c r="S223" s="450"/>
      <c r="T223" s="450"/>
      <c r="U223" s="450"/>
      <c r="V223" s="450"/>
      <c r="W223" s="450"/>
      <c r="X223" s="450"/>
      <c r="Y223" s="450"/>
      <c r="Z223" s="450"/>
      <c r="AA223" s="450"/>
      <c r="AB223" s="450"/>
      <c r="AC223" s="450"/>
      <c r="AD223" s="450"/>
      <c r="AE223" s="450"/>
      <c r="AF223" s="450"/>
      <c r="AG223" s="450"/>
      <c r="AH223" s="450"/>
      <c r="AI223" s="450"/>
      <c r="AJ223" s="450"/>
      <c r="AK223" s="450"/>
      <c r="AL223" s="450"/>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row>
    <row r="224" spans="1:77">
      <c r="A224" s="435"/>
      <c r="B224" s="435"/>
      <c r="C224" s="435"/>
      <c r="D224" s="435"/>
      <c r="E224" s="435"/>
      <c r="F224" s="447"/>
      <c r="G224" s="448"/>
      <c r="H224" s="450"/>
      <c r="J224" s="450"/>
      <c r="K224" s="450"/>
      <c r="L224" s="450"/>
      <c r="M224" s="450"/>
      <c r="N224" s="450"/>
      <c r="O224" s="450"/>
      <c r="P224" s="450"/>
      <c r="Q224" s="450"/>
      <c r="R224" s="450"/>
      <c r="S224" s="450"/>
      <c r="T224" s="450"/>
      <c r="U224" s="450"/>
      <c r="V224" s="450"/>
      <c r="W224" s="450"/>
      <c r="X224" s="450"/>
      <c r="Y224" s="450"/>
      <c r="Z224" s="450"/>
      <c r="AA224" s="450"/>
      <c r="AB224" s="450"/>
      <c r="AC224" s="450"/>
      <c r="AD224" s="450"/>
      <c r="AE224" s="450"/>
      <c r="AF224" s="450"/>
      <c r="AG224" s="450"/>
      <c r="AH224" s="450"/>
      <c r="AI224" s="450"/>
      <c r="AJ224" s="450"/>
      <c r="AK224" s="450"/>
      <c r="AL224" s="450"/>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row>
    <row r="225" spans="1:77">
      <c r="A225" s="435"/>
      <c r="B225" s="435"/>
      <c r="C225" s="435"/>
      <c r="D225" s="435"/>
      <c r="E225" s="435"/>
      <c r="F225" s="447"/>
      <c r="G225" s="448"/>
      <c r="H225" s="450"/>
      <c r="J225" s="450"/>
      <c r="K225" s="450"/>
      <c r="L225" s="450"/>
      <c r="M225" s="450"/>
      <c r="N225" s="450"/>
      <c r="O225" s="450"/>
      <c r="P225" s="450"/>
      <c r="Q225" s="450"/>
      <c r="R225" s="450"/>
      <c r="S225" s="450"/>
      <c r="T225" s="450"/>
      <c r="U225" s="450"/>
      <c r="V225" s="450"/>
      <c r="W225" s="450"/>
      <c r="X225" s="450"/>
      <c r="Y225" s="450"/>
      <c r="Z225" s="450"/>
      <c r="AA225" s="450"/>
      <c r="AB225" s="450"/>
      <c r="AC225" s="450"/>
      <c r="AD225" s="450"/>
      <c r="AE225" s="450"/>
      <c r="AF225" s="450"/>
      <c r="AG225" s="450"/>
      <c r="AH225" s="450"/>
      <c r="AI225" s="450"/>
      <c r="AJ225" s="450"/>
      <c r="AK225" s="450"/>
      <c r="AL225" s="450"/>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row>
    <row r="226" spans="1:77">
      <c r="A226" s="435"/>
      <c r="B226" s="435"/>
      <c r="C226" s="435"/>
      <c r="D226" s="435"/>
      <c r="E226" s="435"/>
      <c r="F226" s="447"/>
      <c r="G226" s="448"/>
      <c r="H226" s="450"/>
      <c r="J226" s="450"/>
      <c r="K226" s="450"/>
      <c r="L226" s="450"/>
      <c r="M226" s="450"/>
      <c r="N226" s="450"/>
      <c r="O226" s="450"/>
      <c r="P226" s="450"/>
      <c r="Q226" s="450"/>
      <c r="R226" s="450"/>
      <c r="S226" s="450"/>
      <c r="T226" s="450"/>
      <c r="U226" s="450"/>
      <c r="V226" s="450"/>
      <c r="W226" s="450"/>
      <c r="X226" s="450"/>
      <c r="Y226" s="450"/>
      <c r="Z226" s="450"/>
      <c r="AA226" s="450"/>
      <c r="AB226" s="450"/>
      <c r="AC226" s="450"/>
      <c r="AD226" s="450"/>
      <c r="AE226" s="450"/>
      <c r="AF226" s="450"/>
      <c r="AG226" s="450"/>
      <c r="AH226" s="450"/>
      <c r="AI226" s="450"/>
      <c r="AJ226" s="450"/>
      <c r="AK226" s="450"/>
      <c r="AL226" s="450"/>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row>
    <row r="227" spans="1:77">
      <c r="A227" s="435"/>
      <c r="B227" s="435"/>
      <c r="C227" s="435"/>
      <c r="D227" s="435"/>
      <c r="E227" s="435"/>
      <c r="F227" s="447"/>
      <c r="G227" s="448"/>
      <c r="H227" s="450"/>
      <c r="J227" s="450"/>
      <c r="K227" s="450"/>
      <c r="L227" s="450"/>
      <c r="M227" s="450"/>
      <c r="N227" s="450"/>
      <c r="O227" s="450"/>
      <c r="P227" s="450"/>
      <c r="Q227" s="450"/>
      <c r="R227" s="450"/>
      <c r="S227" s="450"/>
      <c r="T227" s="450"/>
      <c r="U227" s="450"/>
      <c r="V227" s="450"/>
      <c r="W227" s="450"/>
      <c r="X227" s="450"/>
      <c r="Y227" s="450"/>
      <c r="Z227" s="450"/>
      <c r="AA227" s="450"/>
      <c r="AB227" s="450"/>
      <c r="AC227" s="450"/>
      <c r="AD227" s="450"/>
      <c r="AE227" s="450"/>
      <c r="AF227" s="450"/>
      <c r="AG227" s="450"/>
      <c r="AH227" s="450"/>
      <c r="AI227" s="450"/>
      <c r="AJ227" s="450"/>
      <c r="AK227" s="450"/>
      <c r="AL227" s="450"/>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row>
    <row r="228" spans="1:77">
      <c r="A228" s="435"/>
      <c r="B228" s="435"/>
      <c r="C228" s="435"/>
      <c r="D228" s="435"/>
      <c r="E228" s="435"/>
      <c r="F228" s="447"/>
      <c r="G228" s="448"/>
      <c r="H228" s="450"/>
      <c r="J228" s="450"/>
      <c r="K228" s="450"/>
      <c r="L228" s="450"/>
      <c r="M228" s="450"/>
      <c r="N228" s="450"/>
      <c r="O228" s="450"/>
      <c r="P228" s="450"/>
      <c r="Q228" s="450"/>
      <c r="R228" s="450"/>
      <c r="S228" s="450"/>
      <c r="T228" s="450"/>
      <c r="U228" s="450"/>
      <c r="V228" s="450"/>
      <c r="W228" s="450"/>
      <c r="X228" s="450"/>
      <c r="Y228" s="450"/>
      <c r="Z228" s="450"/>
      <c r="AA228" s="450"/>
      <c r="AB228" s="450"/>
      <c r="AC228" s="450"/>
      <c r="AD228" s="450"/>
      <c r="AE228" s="450"/>
      <c r="AF228" s="450"/>
      <c r="AG228" s="450"/>
      <c r="AH228" s="450"/>
      <c r="AI228" s="450"/>
      <c r="AJ228" s="450"/>
      <c r="AK228" s="450"/>
      <c r="AL228" s="450"/>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row>
    <row r="229" spans="1:77">
      <c r="A229" s="435"/>
      <c r="B229" s="435"/>
      <c r="C229" s="435"/>
      <c r="D229" s="435"/>
      <c r="E229" s="435"/>
      <c r="F229" s="447"/>
      <c r="G229" s="448"/>
      <c r="H229" s="450"/>
      <c r="J229" s="450"/>
      <c r="K229" s="450"/>
      <c r="L229" s="450"/>
      <c r="M229" s="450"/>
      <c r="N229" s="450"/>
      <c r="O229" s="450"/>
      <c r="P229" s="450"/>
      <c r="Q229" s="450"/>
      <c r="R229" s="450"/>
      <c r="S229" s="450"/>
      <c r="T229" s="450"/>
      <c r="U229" s="450"/>
      <c r="V229" s="450"/>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row>
    <row r="230" spans="1:77">
      <c r="A230" s="435"/>
      <c r="B230" s="435"/>
      <c r="C230" s="435"/>
      <c r="D230" s="435"/>
      <c r="E230" s="435"/>
      <c r="F230" s="447"/>
      <c r="G230" s="448"/>
      <c r="H230" s="450"/>
      <c r="J230" s="450"/>
      <c r="K230" s="450"/>
      <c r="L230" s="450"/>
      <c r="M230" s="450"/>
      <c r="N230" s="450"/>
      <c r="O230" s="450"/>
      <c r="P230" s="450"/>
      <c r="Q230" s="450"/>
      <c r="R230" s="450"/>
      <c r="S230" s="450"/>
      <c r="T230" s="450"/>
      <c r="U230" s="450"/>
      <c r="V230" s="450"/>
      <c r="W230" s="450"/>
      <c r="X230" s="450"/>
      <c r="Y230" s="450"/>
      <c r="Z230" s="450"/>
      <c r="AA230" s="450"/>
      <c r="AB230" s="450"/>
      <c r="AC230" s="450"/>
      <c r="AD230" s="450"/>
      <c r="AE230" s="450"/>
      <c r="AF230" s="450"/>
      <c r="AG230" s="450"/>
      <c r="AH230" s="450"/>
      <c r="AI230" s="450"/>
      <c r="AJ230" s="450"/>
      <c r="AK230" s="450"/>
      <c r="AL230" s="450"/>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row>
    <row r="231" spans="1:77">
      <c r="A231" s="435"/>
      <c r="B231" s="435"/>
      <c r="C231" s="435"/>
      <c r="D231" s="435"/>
      <c r="E231" s="435"/>
      <c r="F231" s="447"/>
      <c r="G231" s="448"/>
      <c r="H231" s="450"/>
      <c r="J231" s="450"/>
      <c r="K231" s="450"/>
      <c r="L231" s="450"/>
      <c r="M231" s="450"/>
      <c r="N231" s="450"/>
      <c r="O231" s="450"/>
      <c r="P231" s="450"/>
      <c r="Q231" s="450"/>
      <c r="R231" s="450"/>
      <c r="S231" s="450"/>
      <c r="T231" s="450"/>
      <c r="U231" s="450"/>
      <c r="V231" s="450"/>
      <c r="W231" s="450"/>
      <c r="X231" s="450"/>
      <c r="Y231" s="450"/>
      <c r="Z231" s="450"/>
      <c r="AA231" s="450"/>
      <c r="AB231" s="450"/>
      <c r="AC231" s="450"/>
      <c r="AD231" s="450"/>
      <c r="AE231" s="450"/>
      <c r="AF231" s="450"/>
      <c r="AG231" s="450"/>
      <c r="AH231" s="450"/>
      <c r="AI231" s="450"/>
      <c r="AJ231" s="450"/>
      <c r="AK231" s="450"/>
      <c r="AL231" s="450"/>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row>
    <row r="232" spans="1:77">
      <c r="A232" s="435"/>
      <c r="B232" s="435"/>
      <c r="C232" s="435"/>
      <c r="D232" s="435"/>
      <c r="E232" s="435"/>
      <c r="F232" s="447"/>
      <c r="G232" s="448"/>
      <c r="H232" s="450"/>
      <c r="J232" s="450"/>
      <c r="K232" s="450"/>
      <c r="L232" s="450"/>
      <c r="M232" s="450"/>
      <c r="N232" s="450"/>
      <c r="O232" s="450"/>
      <c r="P232" s="450"/>
      <c r="Q232" s="450"/>
      <c r="R232" s="450"/>
      <c r="S232" s="450"/>
      <c r="T232" s="450"/>
      <c r="U232" s="450"/>
      <c r="V232" s="450"/>
      <c r="W232" s="450"/>
      <c r="X232" s="450"/>
      <c r="Y232" s="450"/>
      <c r="Z232" s="450"/>
      <c r="AA232" s="450"/>
      <c r="AB232" s="450"/>
      <c r="AC232" s="450"/>
      <c r="AD232" s="450"/>
      <c r="AE232" s="450"/>
      <c r="AF232" s="450"/>
      <c r="AG232" s="450"/>
      <c r="AH232" s="450"/>
      <c r="AI232" s="450"/>
      <c r="AJ232" s="450"/>
      <c r="AK232" s="450"/>
      <c r="AL232" s="450"/>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row>
    <row r="233" spans="1:77">
      <c r="A233" s="435"/>
      <c r="B233" s="435"/>
      <c r="C233" s="435"/>
      <c r="D233" s="435"/>
      <c r="E233" s="435"/>
      <c r="F233" s="447"/>
      <c r="G233" s="448"/>
      <c r="H233" s="450"/>
      <c r="J233" s="450"/>
      <c r="K233" s="450"/>
      <c r="L233" s="450"/>
      <c r="M233" s="450"/>
      <c r="N233" s="450"/>
      <c r="O233" s="450"/>
      <c r="P233" s="450"/>
      <c r="Q233" s="450"/>
      <c r="R233" s="450"/>
      <c r="S233" s="450"/>
      <c r="T233" s="450"/>
      <c r="U233" s="450"/>
      <c r="V233" s="450"/>
      <c r="W233" s="450"/>
      <c r="X233" s="450"/>
      <c r="Y233" s="450"/>
      <c r="Z233" s="450"/>
      <c r="AA233" s="450"/>
      <c r="AB233" s="450"/>
      <c r="AC233" s="450"/>
      <c r="AD233" s="450"/>
      <c r="AE233" s="450"/>
      <c r="AF233" s="450"/>
      <c r="AG233" s="450"/>
      <c r="AH233" s="450"/>
      <c r="AI233" s="450"/>
      <c r="AJ233" s="450"/>
      <c r="AK233" s="450"/>
      <c r="AL233" s="450"/>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row>
    <row r="234" spans="1:77">
      <c r="A234" s="435"/>
      <c r="B234" s="435"/>
      <c r="C234" s="435"/>
      <c r="D234" s="435"/>
      <c r="E234" s="435"/>
      <c r="F234" s="447"/>
      <c r="G234" s="448"/>
      <c r="H234" s="450"/>
      <c r="J234" s="450"/>
      <c r="K234" s="450"/>
      <c r="L234" s="450"/>
      <c r="M234" s="450"/>
      <c r="N234" s="450"/>
      <c r="O234" s="450"/>
      <c r="P234" s="450"/>
      <c r="Q234" s="450"/>
      <c r="R234" s="450"/>
      <c r="S234" s="450"/>
      <c r="T234" s="450"/>
      <c r="U234" s="450"/>
      <c r="V234" s="450"/>
      <c r="W234" s="450"/>
      <c r="X234" s="450"/>
      <c r="Y234" s="450"/>
      <c r="Z234" s="450"/>
      <c r="AA234" s="450"/>
      <c r="AB234" s="450"/>
      <c r="AC234" s="450"/>
      <c r="AD234" s="450"/>
      <c r="AE234" s="450"/>
      <c r="AF234" s="450"/>
      <c r="AG234" s="450"/>
      <c r="AH234" s="450"/>
      <c r="AI234" s="450"/>
      <c r="AJ234" s="450"/>
      <c r="AK234" s="450"/>
      <c r="AL234" s="450"/>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row>
    <row r="235" spans="1:77">
      <c r="A235" s="435"/>
      <c r="B235" s="435"/>
      <c r="C235" s="435"/>
      <c r="D235" s="435"/>
      <c r="E235" s="435"/>
      <c r="F235" s="447"/>
      <c r="G235" s="448"/>
      <c r="H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row>
    <row r="236" spans="1:77">
      <c r="A236" s="435"/>
      <c r="B236" s="435"/>
      <c r="C236" s="435"/>
      <c r="D236" s="435"/>
      <c r="E236" s="435"/>
      <c r="F236" s="447"/>
      <c r="G236" s="448"/>
      <c r="H236" s="450"/>
      <c r="J236" s="450"/>
      <c r="K236" s="450"/>
      <c r="L236" s="450"/>
      <c r="M236" s="450"/>
      <c r="N236" s="450"/>
      <c r="O236" s="450"/>
      <c r="P236" s="450"/>
      <c r="Q236" s="450"/>
      <c r="R236" s="450"/>
      <c r="S236" s="450"/>
      <c r="T236" s="450"/>
      <c r="U236" s="450"/>
      <c r="V236" s="450"/>
      <c r="W236" s="450"/>
      <c r="X236" s="450"/>
      <c r="Y236" s="450"/>
      <c r="Z236" s="450"/>
      <c r="AA236" s="450"/>
      <c r="AB236" s="450"/>
      <c r="AC236" s="450"/>
      <c r="AD236" s="450"/>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row>
    <row r="237" spans="1:77">
      <c r="A237" s="435"/>
      <c r="B237" s="435"/>
      <c r="C237" s="435"/>
      <c r="D237" s="435"/>
      <c r="E237" s="435"/>
      <c r="F237" s="447"/>
      <c r="G237" s="448"/>
      <c r="H237" s="450"/>
      <c r="J237" s="450"/>
      <c r="K237" s="450"/>
      <c r="L237" s="450"/>
      <c r="M237" s="450"/>
      <c r="N237" s="450"/>
      <c r="O237" s="450"/>
      <c r="P237" s="450"/>
      <c r="Q237" s="450"/>
      <c r="R237" s="450"/>
      <c r="S237" s="450"/>
      <c r="T237" s="450"/>
      <c r="U237" s="450"/>
      <c r="V237" s="450"/>
      <c r="W237" s="450"/>
      <c r="X237" s="450"/>
      <c r="Y237" s="450"/>
      <c r="Z237" s="450"/>
      <c r="AA237" s="450"/>
      <c r="AB237" s="450"/>
      <c r="AC237" s="450"/>
      <c r="AD237" s="450"/>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row>
    <row r="238" spans="1:77">
      <c r="A238" s="435"/>
      <c r="B238" s="435"/>
      <c r="C238" s="435"/>
      <c r="D238" s="435"/>
      <c r="E238" s="435"/>
      <c r="F238" s="447"/>
      <c r="G238" s="448"/>
      <c r="H238" s="450"/>
      <c r="J238" s="450"/>
      <c r="K238" s="450"/>
      <c r="L238" s="450"/>
      <c r="M238" s="450"/>
      <c r="N238" s="450"/>
      <c r="O238" s="450"/>
      <c r="P238" s="450"/>
      <c r="Q238" s="450"/>
      <c r="R238" s="450"/>
      <c r="S238" s="450"/>
      <c r="T238" s="450"/>
      <c r="U238" s="450"/>
      <c r="V238" s="450"/>
      <c r="W238" s="450"/>
      <c r="X238" s="450"/>
      <c r="Y238" s="450"/>
      <c r="Z238" s="450"/>
      <c r="AA238" s="450"/>
      <c r="AB238" s="450"/>
      <c r="AC238" s="450"/>
      <c r="AD238" s="450"/>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row>
    <row r="239" spans="1:77">
      <c r="A239" s="435"/>
      <c r="B239" s="435"/>
      <c r="C239" s="435"/>
      <c r="D239" s="435"/>
      <c r="E239" s="435"/>
      <c r="F239" s="447"/>
      <c r="G239" s="448"/>
      <c r="H239" s="450"/>
      <c r="J239" s="450"/>
      <c r="K239" s="450"/>
      <c r="L239" s="450"/>
      <c r="M239" s="450"/>
      <c r="N239" s="450"/>
      <c r="O239" s="450"/>
      <c r="P239" s="450"/>
      <c r="Q239" s="450"/>
      <c r="R239" s="450"/>
      <c r="S239" s="450"/>
      <c r="T239" s="450"/>
      <c r="U239" s="450"/>
      <c r="V239" s="450"/>
      <c r="W239" s="450"/>
      <c r="X239" s="450"/>
      <c r="Y239" s="450"/>
      <c r="Z239" s="450"/>
      <c r="AA239" s="450"/>
      <c r="AB239" s="450"/>
      <c r="AC239" s="450"/>
      <c r="AD239" s="450"/>
      <c r="AE239" s="450"/>
      <c r="AF239" s="450"/>
      <c r="AG239" s="450"/>
      <c r="AH239" s="450"/>
      <c r="AI239" s="450"/>
      <c r="AJ239" s="450"/>
      <c r="AK239" s="450"/>
      <c r="AL239" s="450"/>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row>
    <row r="240" spans="1:77">
      <c r="A240" s="435"/>
      <c r="B240" s="435"/>
      <c r="C240" s="435"/>
      <c r="D240" s="435"/>
      <c r="E240" s="435"/>
      <c r="F240" s="447"/>
      <c r="G240" s="448"/>
      <c r="H240" s="450"/>
      <c r="J240" s="450"/>
      <c r="K240" s="450"/>
      <c r="L240" s="450"/>
      <c r="M240" s="450"/>
      <c r="N240" s="450"/>
      <c r="O240" s="450"/>
      <c r="P240" s="450"/>
      <c r="Q240" s="450"/>
      <c r="R240" s="450"/>
      <c r="S240" s="450"/>
      <c r="T240" s="450"/>
      <c r="U240" s="450"/>
      <c r="V240" s="450"/>
      <c r="W240" s="450"/>
      <c r="X240" s="450"/>
      <c r="Y240" s="450"/>
      <c r="Z240" s="450"/>
      <c r="AA240" s="450"/>
      <c r="AB240" s="450"/>
      <c r="AC240" s="450"/>
      <c r="AD240" s="450"/>
      <c r="AE240" s="450"/>
      <c r="AF240" s="450"/>
      <c r="AG240" s="450"/>
      <c r="AH240" s="450"/>
      <c r="AI240" s="450"/>
      <c r="AJ240" s="450"/>
      <c r="AK240" s="450"/>
      <c r="AL240" s="450"/>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row>
    <row r="241" spans="1:77">
      <c r="A241" s="435"/>
      <c r="B241" s="435"/>
      <c r="C241" s="435"/>
      <c r="D241" s="435"/>
      <c r="E241" s="435"/>
      <c r="F241" s="447"/>
      <c r="G241" s="448"/>
      <c r="H241" s="450"/>
      <c r="J241" s="450"/>
      <c r="K241" s="450"/>
      <c r="L241" s="450"/>
      <c r="M241" s="450"/>
      <c r="N241" s="450"/>
      <c r="O241" s="450"/>
      <c r="P241" s="450"/>
      <c r="Q241" s="450"/>
      <c r="R241" s="450"/>
      <c r="S241" s="450"/>
      <c r="T241" s="450"/>
      <c r="U241" s="450"/>
      <c r="V241" s="450"/>
      <c r="W241" s="450"/>
      <c r="X241" s="450"/>
      <c r="Y241" s="450"/>
      <c r="Z241" s="450"/>
      <c r="AA241" s="450"/>
      <c r="AB241" s="450"/>
      <c r="AC241" s="450"/>
      <c r="AD241" s="450"/>
      <c r="AE241" s="450"/>
      <c r="AF241" s="450"/>
      <c r="AG241" s="450"/>
      <c r="AH241" s="450"/>
      <c r="AI241" s="450"/>
      <c r="AJ241" s="450"/>
      <c r="AK241" s="450"/>
      <c r="AL241" s="450"/>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row>
    <row r="242" spans="1:77">
      <c r="A242" s="435"/>
      <c r="B242" s="435"/>
      <c r="C242" s="435"/>
      <c r="D242" s="435"/>
      <c r="E242" s="435"/>
      <c r="F242" s="447"/>
      <c r="G242" s="448"/>
      <c r="H242" s="450"/>
      <c r="J242" s="450"/>
      <c r="K242" s="450"/>
      <c r="L242" s="450"/>
      <c r="M242" s="450"/>
      <c r="N242" s="450"/>
      <c r="O242" s="450"/>
      <c r="P242" s="450"/>
      <c r="Q242" s="450"/>
      <c r="R242" s="450"/>
      <c r="S242" s="450"/>
      <c r="T242" s="450"/>
      <c r="U242" s="450"/>
      <c r="V242" s="450"/>
      <c r="W242" s="450"/>
      <c r="X242" s="450"/>
      <c r="Y242" s="450"/>
      <c r="Z242" s="450"/>
      <c r="AA242" s="450"/>
      <c r="AB242" s="450"/>
      <c r="AC242" s="450"/>
      <c r="AD242" s="450"/>
      <c r="AE242" s="450"/>
      <c r="AF242" s="450"/>
      <c r="AG242" s="450"/>
      <c r="AH242" s="450"/>
      <c r="AI242" s="450"/>
      <c r="AJ242" s="450"/>
      <c r="AK242" s="450"/>
      <c r="AL242" s="450"/>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row>
    <row r="243" spans="1:77">
      <c r="A243" s="435"/>
      <c r="B243" s="435"/>
      <c r="C243" s="435"/>
      <c r="D243" s="435"/>
      <c r="E243" s="435"/>
      <c r="F243" s="447"/>
      <c r="G243" s="448"/>
      <c r="H243" s="450"/>
      <c r="J243" s="450"/>
      <c r="K243" s="450"/>
      <c r="L243" s="450"/>
      <c r="M243" s="450"/>
      <c r="N243" s="450"/>
      <c r="O243" s="450"/>
      <c r="P243" s="450"/>
      <c r="Q243" s="450"/>
      <c r="R243" s="450"/>
      <c r="S243" s="450"/>
      <c r="T243" s="450"/>
      <c r="U243" s="450"/>
      <c r="V243" s="450"/>
      <c r="W243" s="450"/>
      <c r="X243" s="450"/>
      <c r="Y243" s="450"/>
      <c r="Z243" s="450"/>
      <c r="AA243" s="450"/>
      <c r="AB243" s="450"/>
      <c r="AC243" s="450"/>
      <c r="AD243" s="450"/>
      <c r="AE243" s="450"/>
      <c r="AF243" s="450"/>
      <c r="AG243" s="450"/>
      <c r="AH243" s="450"/>
      <c r="AI243" s="450"/>
      <c r="AJ243" s="450"/>
      <c r="AK243" s="450"/>
      <c r="AL243" s="450"/>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row>
    <row r="244" spans="1:77">
      <c r="A244" s="435"/>
      <c r="B244" s="435"/>
      <c r="C244" s="435"/>
      <c r="D244" s="435"/>
      <c r="E244" s="435"/>
      <c r="F244" s="447"/>
      <c r="G244" s="448"/>
      <c r="H244" s="450"/>
      <c r="J244" s="450"/>
      <c r="K244" s="450"/>
      <c r="L244" s="450"/>
      <c r="M244" s="450"/>
      <c r="N244" s="450"/>
      <c r="O244" s="450"/>
      <c r="P244" s="450"/>
      <c r="Q244" s="450"/>
      <c r="R244" s="450"/>
      <c r="S244" s="450"/>
      <c r="T244" s="450"/>
      <c r="U244" s="450"/>
      <c r="V244" s="450"/>
      <c r="W244" s="450"/>
      <c r="X244" s="450"/>
      <c r="Y244" s="450"/>
      <c r="Z244" s="450"/>
      <c r="AA244" s="450"/>
      <c r="AB244" s="450"/>
      <c r="AC244" s="450"/>
      <c r="AD244" s="450"/>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row>
    <row r="245" spans="1:77">
      <c r="A245" s="435"/>
      <c r="B245" s="435"/>
      <c r="C245" s="435"/>
      <c r="D245" s="435"/>
      <c r="E245" s="435"/>
      <c r="F245" s="447"/>
      <c r="G245" s="448"/>
      <c r="H245" s="450"/>
      <c r="J245" s="450"/>
      <c r="K245" s="450"/>
      <c r="L245" s="450"/>
      <c r="M245" s="450"/>
      <c r="N245" s="450"/>
      <c r="O245" s="450"/>
      <c r="P245" s="450"/>
      <c r="Q245" s="450"/>
      <c r="R245" s="450"/>
      <c r="S245" s="450"/>
      <c r="T245" s="450"/>
      <c r="U245" s="450"/>
      <c r="V245" s="450"/>
      <c r="W245" s="450"/>
      <c r="X245" s="450"/>
      <c r="Y245" s="450"/>
      <c r="Z245" s="450"/>
      <c r="AA245" s="450"/>
      <c r="AB245" s="450"/>
      <c r="AC245" s="450"/>
      <c r="AD245" s="450"/>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row>
    <row r="246" spans="1:77">
      <c r="A246" s="435"/>
      <c r="B246" s="435"/>
      <c r="C246" s="435"/>
      <c r="D246" s="435"/>
      <c r="E246" s="435"/>
      <c r="F246" s="447"/>
      <c r="G246" s="448"/>
      <c r="H246" s="450"/>
      <c r="J246" s="450"/>
      <c r="K246" s="450"/>
      <c r="L246" s="450"/>
      <c r="M246" s="450"/>
      <c r="N246" s="450"/>
      <c r="O246" s="450"/>
      <c r="P246" s="450"/>
      <c r="Q246" s="450"/>
      <c r="R246" s="450"/>
      <c r="S246" s="450"/>
      <c r="T246" s="450"/>
      <c r="U246" s="450"/>
      <c r="V246" s="450"/>
      <c r="W246" s="450"/>
      <c r="X246" s="450"/>
      <c r="Y246" s="450"/>
      <c r="Z246" s="450"/>
      <c r="AA246" s="450"/>
      <c r="AB246" s="450"/>
      <c r="AC246" s="450"/>
      <c r="AD246" s="450"/>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row>
    <row r="247" spans="1:77">
      <c r="A247" s="435"/>
      <c r="B247" s="435"/>
      <c r="C247" s="435"/>
      <c r="D247" s="435"/>
      <c r="E247" s="435"/>
      <c r="F247" s="447"/>
      <c r="G247" s="448"/>
      <c r="H247" s="450"/>
      <c r="J247" s="450"/>
      <c r="K247" s="450"/>
      <c r="L247" s="450"/>
      <c r="M247" s="450"/>
      <c r="N247" s="450"/>
      <c r="O247" s="450"/>
      <c r="P247" s="450"/>
      <c r="Q247" s="450"/>
      <c r="R247" s="450"/>
      <c r="S247" s="450"/>
      <c r="T247" s="450"/>
      <c r="U247" s="450"/>
      <c r="V247" s="450"/>
      <c r="W247" s="450"/>
      <c r="X247" s="450"/>
      <c r="Y247" s="450"/>
      <c r="Z247" s="450"/>
      <c r="AA247" s="450"/>
      <c r="AB247" s="450"/>
      <c r="AC247" s="450"/>
      <c r="AD247" s="450"/>
      <c r="AE247" s="450"/>
      <c r="AF247" s="450"/>
      <c r="AG247" s="450"/>
      <c r="AH247" s="450"/>
      <c r="AI247" s="450"/>
      <c r="AJ247" s="450"/>
      <c r="AK247" s="450"/>
      <c r="AL247" s="450"/>
      <c r="AM247" s="450"/>
      <c r="AN247" s="450"/>
      <c r="AO247" s="450"/>
      <c r="AP247" s="450"/>
      <c r="AQ247" s="450"/>
      <c r="AR247" s="450"/>
      <c r="AS247" s="450"/>
      <c r="AT247" s="450"/>
      <c r="AU247" s="450"/>
      <c r="AV247" s="450"/>
      <c r="AW247" s="450"/>
      <c r="AX247" s="450"/>
      <c r="AY247" s="450"/>
      <c r="AZ247" s="450"/>
      <c r="BA247" s="450"/>
      <c r="BB247" s="450"/>
      <c r="BC247" s="450"/>
      <c r="BD247" s="450"/>
      <c r="BE247" s="450"/>
      <c r="BF247" s="450"/>
      <c r="BG247" s="450"/>
      <c r="BH247" s="450"/>
      <c r="BI247" s="450"/>
      <c r="BJ247" s="450"/>
      <c r="BK247" s="450"/>
      <c r="BL247" s="450"/>
      <c r="BM247" s="450"/>
      <c r="BN247" s="450"/>
      <c r="BO247" s="450"/>
      <c r="BP247" s="450"/>
      <c r="BQ247" s="450"/>
      <c r="BR247" s="450"/>
      <c r="BS247" s="450"/>
      <c r="BT247" s="450"/>
      <c r="BU247" s="450"/>
      <c r="BV247" s="450"/>
      <c r="BW247" s="450"/>
      <c r="BX247" s="450"/>
      <c r="BY247" s="450"/>
    </row>
    <row r="248" spans="1:77">
      <c r="A248" s="435"/>
      <c r="B248" s="435"/>
      <c r="C248" s="435"/>
      <c r="D248" s="435"/>
      <c r="E248" s="435"/>
      <c r="F248" s="447"/>
      <c r="G248" s="448"/>
      <c r="H248" s="450"/>
      <c r="J248" s="450"/>
      <c r="K248" s="450"/>
      <c r="L248" s="450"/>
      <c r="M248" s="450"/>
      <c r="N248" s="450"/>
      <c r="O248" s="450"/>
      <c r="P248" s="450"/>
      <c r="Q248" s="450"/>
      <c r="R248" s="450"/>
      <c r="S248" s="450"/>
      <c r="T248" s="450"/>
      <c r="U248" s="450"/>
      <c r="V248" s="450"/>
      <c r="W248" s="450"/>
      <c r="X248" s="450"/>
      <c r="Y248" s="450"/>
      <c r="Z248" s="450"/>
      <c r="AA248" s="450"/>
      <c r="AB248" s="450"/>
      <c r="AC248" s="450"/>
      <c r="AD248" s="450"/>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450"/>
      <c r="AZ248" s="450"/>
      <c r="BA248" s="450"/>
      <c r="BB248" s="450"/>
      <c r="BC248" s="450"/>
      <c r="BD248" s="450"/>
      <c r="BE248" s="450"/>
      <c r="BF248" s="450"/>
      <c r="BG248" s="450"/>
      <c r="BH248" s="450"/>
      <c r="BI248" s="450"/>
      <c r="BJ248" s="450"/>
      <c r="BK248" s="450"/>
      <c r="BL248" s="450"/>
      <c r="BM248" s="450"/>
      <c r="BN248" s="450"/>
      <c r="BO248" s="450"/>
      <c r="BP248" s="450"/>
      <c r="BQ248" s="450"/>
      <c r="BR248" s="450"/>
      <c r="BS248" s="450"/>
      <c r="BT248" s="450"/>
      <c r="BU248" s="450"/>
      <c r="BV248" s="450"/>
      <c r="BW248" s="450"/>
      <c r="BX248" s="450"/>
      <c r="BY248" s="450"/>
    </row>
    <row r="249" spans="1:77">
      <c r="A249" s="435"/>
      <c r="B249" s="435"/>
      <c r="C249" s="435"/>
      <c r="D249" s="435"/>
      <c r="E249" s="435"/>
      <c r="F249" s="447"/>
      <c r="G249" s="448"/>
      <c r="H249" s="450"/>
      <c r="J249" s="450"/>
      <c r="K249" s="450"/>
      <c r="L249" s="450"/>
      <c r="M249" s="450"/>
      <c r="N249" s="450"/>
      <c r="O249" s="450"/>
      <c r="P249" s="450"/>
      <c r="Q249" s="450"/>
      <c r="R249" s="450"/>
      <c r="S249" s="450"/>
      <c r="T249" s="450"/>
      <c r="U249" s="450"/>
      <c r="V249" s="450"/>
      <c r="W249" s="450"/>
      <c r="X249" s="450"/>
      <c r="Y249" s="450"/>
      <c r="Z249" s="450"/>
      <c r="AA249" s="450"/>
      <c r="AB249" s="450"/>
      <c r="AC249" s="450"/>
      <c r="AD249" s="450"/>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450"/>
      <c r="AZ249" s="450"/>
      <c r="BA249" s="450"/>
      <c r="BB249" s="450"/>
      <c r="BC249" s="450"/>
      <c r="BD249" s="450"/>
      <c r="BE249" s="450"/>
      <c r="BF249" s="450"/>
      <c r="BG249" s="450"/>
      <c r="BH249" s="450"/>
      <c r="BI249" s="450"/>
      <c r="BJ249" s="450"/>
      <c r="BK249" s="450"/>
      <c r="BL249" s="450"/>
      <c r="BM249" s="450"/>
      <c r="BN249" s="450"/>
      <c r="BO249" s="450"/>
      <c r="BP249" s="450"/>
      <c r="BQ249" s="450"/>
      <c r="BR249" s="450"/>
      <c r="BS249" s="450"/>
      <c r="BT249" s="450"/>
      <c r="BU249" s="450"/>
      <c r="BV249" s="450"/>
      <c r="BW249" s="450"/>
      <c r="BX249" s="450"/>
      <c r="BY249" s="450"/>
    </row>
    <row r="250" spans="1:77">
      <c r="A250" s="435"/>
      <c r="B250" s="435"/>
      <c r="C250" s="435"/>
      <c r="D250" s="435"/>
      <c r="E250" s="435"/>
      <c r="F250" s="447"/>
      <c r="G250" s="448"/>
      <c r="H250" s="450"/>
      <c r="J250" s="450"/>
      <c r="K250" s="450"/>
      <c r="L250" s="450"/>
      <c r="M250" s="450"/>
      <c r="N250" s="450"/>
      <c r="O250" s="450"/>
      <c r="P250" s="450"/>
      <c r="Q250" s="450"/>
      <c r="R250" s="450"/>
      <c r="S250" s="450"/>
      <c r="T250" s="450"/>
      <c r="U250" s="450"/>
      <c r="V250" s="450"/>
      <c r="W250" s="450"/>
      <c r="X250" s="450"/>
      <c r="Y250" s="450"/>
      <c r="Z250" s="450"/>
      <c r="AA250" s="450"/>
      <c r="AB250" s="450"/>
      <c r="AC250" s="450"/>
      <c r="AD250" s="450"/>
      <c r="AE250" s="450"/>
      <c r="AF250" s="450"/>
      <c r="AG250" s="450"/>
      <c r="AH250" s="450"/>
      <c r="AI250" s="450"/>
      <c r="AJ250" s="450"/>
      <c r="AK250" s="450"/>
      <c r="AL250" s="450"/>
      <c r="AM250" s="450"/>
      <c r="AN250" s="450"/>
      <c r="AO250" s="450"/>
      <c r="AP250" s="450"/>
      <c r="AQ250" s="450"/>
      <c r="AR250" s="450"/>
      <c r="AS250" s="450"/>
      <c r="AT250" s="450"/>
      <c r="AU250" s="450"/>
      <c r="AV250" s="450"/>
      <c r="AW250" s="450"/>
      <c r="AX250" s="450"/>
      <c r="AY250" s="450"/>
      <c r="AZ250" s="450"/>
      <c r="BA250" s="450"/>
      <c r="BB250" s="450"/>
      <c r="BC250" s="450"/>
      <c r="BD250" s="450"/>
      <c r="BE250" s="450"/>
      <c r="BF250" s="450"/>
      <c r="BG250" s="450"/>
      <c r="BH250" s="450"/>
      <c r="BI250" s="450"/>
      <c r="BJ250" s="450"/>
      <c r="BK250" s="450"/>
      <c r="BL250" s="450"/>
      <c r="BM250" s="450"/>
      <c r="BN250" s="450"/>
      <c r="BO250" s="450"/>
      <c r="BP250" s="450"/>
      <c r="BQ250" s="450"/>
      <c r="BR250" s="450"/>
      <c r="BS250" s="450"/>
      <c r="BT250" s="450"/>
      <c r="BU250" s="450"/>
      <c r="BV250" s="450"/>
      <c r="BW250" s="450"/>
      <c r="BX250" s="450"/>
      <c r="BY250" s="450"/>
    </row>
    <row r="251" spans="1:77">
      <c r="A251" s="435"/>
      <c r="B251" s="435"/>
      <c r="C251" s="435"/>
      <c r="D251" s="435"/>
      <c r="E251" s="435"/>
      <c r="F251" s="447"/>
      <c r="G251" s="448"/>
      <c r="H251" s="450"/>
      <c r="J251" s="450"/>
      <c r="K251" s="450"/>
      <c r="L251" s="450"/>
      <c r="M251" s="450"/>
      <c r="N251" s="450"/>
      <c r="O251" s="450"/>
      <c r="P251" s="450"/>
      <c r="Q251" s="450"/>
      <c r="R251" s="450"/>
      <c r="S251" s="450"/>
      <c r="T251" s="450"/>
      <c r="U251" s="450"/>
      <c r="V251" s="450"/>
      <c r="W251" s="450"/>
      <c r="X251" s="450"/>
      <c r="Y251" s="450"/>
      <c r="Z251" s="450"/>
      <c r="AA251" s="450"/>
      <c r="AB251" s="450"/>
      <c r="AC251" s="450"/>
      <c r="AD251" s="450"/>
      <c r="AE251" s="450"/>
      <c r="AF251" s="450"/>
      <c r="AG251" s="450"/>
      <c r="AH251" s="450"/>
      <c r="AI251" s="450"/>
      <c r="AJ251" s="450"/>
      <c r="AK251" s="450"/>
      <c r="AL251" s="450"/>
      <c r="AM251" s="450"/>
      <c r="AN251" s="450"/>
      <c r="AO251" s="450"/>
      <c r="AP251" s="450"/>
      <c r="AQ251" s="450"/>
      <c r="AR251" s="450"/>
      <c r="AS251" s="450"/>
      <c r="AT251" s="450"/>
      <c r="AU251" s="450"/>
      <c r="AV251" s="450"/>
      <c r="AW251" s="450"/>
      <c r="AX251" s="450"/>
      <c r="AY251" s="450"/>
      <c r="AZ251" s="450"/>
      <c r="BA251" s="450"/>
      <c r="BB251" s="450"/>
      <c r="BC251" s="450"/>
      <c r="BD251" s="450"/>
      <c r="BE251" s="450"/>
      <c r="BF251" s="450"/>
      <c r="BG251" s="450"/>
      <c r="BH251" s="450"/>
      <c r="BI251" s="450"/>
      <c r="BJ251" s="450"/>
      <c r="BK251" s="450"/>
      <c r="BL251" s="450"/>
      <c r="BM251" s="450"/>
      <c r="BN251" s="450"/>
      <c r="BO251" s="450"/>
      <c r="BP251" s="450"/>
      <c r="BQ251" s="450"/>
      <c r="BR251" s="450"/>
      <c r="BS251" s="450"/>
      <c r="BT251" s="450"/>
      <c r="BU251" s="450"/>
      <c r="BV251" s="450"/>
      <c r="BW251" s="450"/>
      <c r="BX251" s="450"/>
      <c r="BY251" s="450"/>
    </row>
    <row r="252" spans="1:77">
      <c r="A252" s="435"/>
      <c r="B252" s="435"/>
      <c r="C252" s="435"/>
      <c r="D252" s="435"/>
      <c r="E252" s="435"/>
      <c r="F252" s="447"/>
      <c r="G252" s="448"/>
      <c r="H252" s="450"/>
      <c r="J252" s="450"/>
      <c r="K252" s="450"/>
      <c r="L252" s="450"/>
      <c r="M252" s="450"/>
      <c r="N252" s="450"/>
      <c r="O252" s="450"/>
      <c r="P252" s="450"/>
      <c r="Q252" s="450"/>
      <c r="R252" s="450"/>
      <c r="S252" s="450"/>
      <c r="T252" s="450"/>
      <c r="U252" s="450"/>
      <c r="V252" s="450"/>
      <c r="W252" s="450"/>
      <c r="X252" s="450"/>
      <c r="Y252" s="450"/>
      <c r="Z252" s="450"/>
      <c r="AA252" s="450"/>
      <c r="AB252" s="450"/>
      <c r="AC252" s="450"/>
      <c r="AD252" s="450"/>
      <c r="AE252" s="450"/>
      <c r="AF252" s="450"/>
      <c r="AG252" s="450"/>
      <c r="AH252" s="450"/>
      <c r="AI252" s="450"/>
      <c r="AJ252" s="450"/>
      <c r="AK252" s="450"/>
      <c r="AL252" s="450"/>
      <c r="AM252" s="450"/>
      <c r="AN252" s="450"/>
      <c r="AO252" s="450"/>
      <c r="AP252" s="450"/>
      <c r="AQ252" s="450"/>
      <c r="AR252" s="450"/>
      <c r="AS252" s="450"/>
      <c r="AT252" s="450"/>
      <c r="AU252" s="450"/>
      <c r="AV252" s="450"/>
      <c r="AW252" s="450"/>
      <c r="AX252" s="450"/>
      <c r="AY252" s="450"/>
      <c r="AZ252" s="450"/>
      <c r="BA252" s="450"/>
      <c r="BB252" s="450"/>
      <c r="BC252" s="450"/>
      <c r="BD252" s="450"/>
      <c r="BE252" s="450"/>
      <c r="BF252" s="450"/>
      <c r="BG252" s="450"/>
      <c r="BH252" s="450"/>
      <c r="BI252" s="450"/>
      <c r="BJ252" s="450"/>
      <c r="BK252" s="450"/>
      <c r="BL252" s="450"/>
      <c r="BM252" s="450"/>
      <c r="BN252" s="450"/>
      <c r="BO252" s="450"/>
      <c r="BP252" s="450"/>
      <c r="BQ252" s="450"/>
      <c r="BR252" s="450"/>
      <c r="BS252" s="450"/>
      <c r="BT252" s="450"/>
      <c r="BU252" s="450"/>
      <c r="BV252" s="450"/>
      <c r="BW252" s="450"/>
      <c r="BX252" s="450"/>
      <c r="BY252" s="450"/>
    </row>
    <row r="253" spans="1:77">
      <c r="A253" s="435"/>
      <c r="B253" s="435"/>
      <c r="C253" s="435"/>
      <c r="D253" s="435"/>
      <c r="E253" s="435"/>
      <c r="F253" s="447"/>
      <c r="G253" s="448"/>
      <c r="H253" s="450"/>
      <c r="J253" s="450"/>
      <c r="K253" s="450"/>
      <c r="L253" s="450"/>
      <c r="M253" s="450"/>
      <c r="N253" s="450"/>
      <c r="O253" s="450"/>
      <c r="P253" s="450"/>
      <c r="Q253" s="450"/>
      <c r="R253" s="450"/>
      <c r="S253" s="450"/>
      <c r="T253" s="450"/>
      <c r="U253" s="450"/>
      <c r="V253" s="450"/>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row>
    <row r="254" spans="1:77">
      <c r="A254" s="435"/>
      <c r="B254" s="435"/>
      <c r="C254" s="435"/>
      <c r="D254" s="435"/>
      <c r="E254" s="435"/>
      <c r="F254" s="447"/>
      <c r="G254" s="448"/>
      <c r="H254" s="450"/>
      <c r="J254" s="450"/>
      <c r="K254" s="450"/>
      <c r="L254" s="450"/>
      <c r="M254" s="450"/>
      <c r="N254" s="450"/>
      <c r="O254" s="450"/>
      <c r="P254" s="450"/>
      <c r="Q254" s="450"/>
      <c r="R254" s="450"/>
      <c r="S254" s="450"/>
      <c r="T254" s="450"/>
      <c r="U254" s="450"/>
      <c r="V254" s="450"/>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row>
    <row r="255" spans="1:77">
      <c r="A255" s="435"/>
      <c r="B255" s="435"/>
      <c r="C255" s="435"/>
      <c r="D255" s="435"/>
      <c r="E255" s="435"/>
      <c r="F255" s="447"/>
      <c r="G255" s="448"/>
      <c r="H255" s="450"/>
      <c r="J255" s="450"/>
      <c r="K255" s="450"/>
      <c r="L255" s="450"/>
      <c r="M255" s="450"/>
      <c r="N255" s="450"/>
      <c r="O255" s="450"/>
      <c r="P255" s="450"/>
      <c r="Q255" s="450"/>
      <c r="R255" s="450"/>
      <c r="S255" s="450"/>
      <c r="T255" s="450"/>
      <c r="U255" s="450"/>
      <c r="V255" s="450"/>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row>
    <row r="256" spans="1:77">
      <c r="A256" s="435"/>
      <c r="B256" s="435"/>
      <c r="C256" s="435"/>
      <c r="D256" s="435"/>
      <c r="E256" s="435"/>
      <c r="F256" s="447"/>
      <c r="G256" s="448"/>
      <c r="H256" s="450"/>
      <c r="J256" s="450"/>
      <c r="K256" s="450"/>
      <c r="L256" s="450"/>
      <c r="M256" s="450"/>
      <c r="N256" s="450"/>
      <c r="O256" s="450"/>
      <c r="P256" s="450"/>
      <c r="Q256" s="450"/>
      <c r="R256" s="450"/>
      <c r="S256" s="450"/>
      <c r="T256" s="450"/>
      <c r="U256" s="450"/>
      <c r="V256" s="450"/>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row>
    <row r="257" spans="1:77">
      <c r="A257" s="435"/>
      <c r="B257" s="435"/>
      <c r="C257" s="435"/>
      <c r="D257" s="435"/>
      <c r="E257" s="435"/>
      <c r="F257" s="447"/>
      <c r="G257" s="448"/>
      <c r="H257" s="450"/>
      <c r="J257" s="450"/>
      <c r="K257" s="450"/>
      <c r="L257" s="450"/>
      <c r="M257" s="450"/>
      <c r="N257" s="450"/>
      <c r="O257" s="450"/>
      <c r="P257" s="450"/>
      <c r="Q257" s="450"/>
      <c r="R257" s="450"/>
      <c r="S257" s="450"/>
      <c r="T257" s="450"/>
      <c r="U257" s="450"/>
      <c r="V257" s="450"/>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row>
    <row r="258" spans="1:77">
      <c r="A258" s="435"/>
      <c r="B258" s="435"/>
      <c r="C258" s="435"/>
      <c r="D258" s="435"/>
      <c r="E258" s="435"/>
      <c r="F258" s="447"/>
      <c r="G258" s="448"/>
      <c r="H258" s="450"/>
      <c r="J258" s="450"/>
      <c r="K258" s="450"/>
      <c r="L258" s="450"/>
      <c r="M258" s="450"/>
      <c r="N258" s="450"/>
      <c r="O258" s="450"/>
      <c r="P258" s="450"/>
      <c r="Q258" s="450"/>
      <c r="R258" s="450"/>
      <c r="S258" s="450"/>
      <c r="T258" s="450"/>
      <c r="U258" s="450"/>
      <c r="V258" s="450"/>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row>
    <row r="259" spans="1:77">
      <c r="A259" s="435"/>
      <c r="B259" s="435"/>
      <c r="C259" s="435"/>
      <c r="D259" s="435"/>
      <c r="E259" s="435"/>
      <c r="F259" s="447"/>
      <c r="G259" s="448"/>
      <c r="H259" s="450"/>
      <c r="J259" s="450"/>
      <c r="K259" s="450"/>
      <c r="L259" s="450"/>
      <c r="M259" s="450"/>
      <c r="N259" s="450"/>
      <c r="O259" s="450"/>
      <c r="P259" s="450"/>
      <c r="Q259" s="450"/>
      <c r="R259" s="450"/>
      <c r="S259" s="450"/>
      <c r="T259" s="450"/>
      <c r="U259" s="450"/>
      <c r="V259" s="450"/>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row>
    <row r="260" spans="1:77">
      <c r="A260" s="435"/>
      <c r="B260" s="435"/>
      <c r="C260" s="435"/>
      <c r="D260" s="435"/>
      <c r="E260" s="435"/>
      <c r="F260" s="447"/>
      <c r="G260" s="448"/>
      <c r="H260" s="450"/>
      <c r="J260" s="450"/>
      <c r="K260" s="450"/>
      <c r="L260" s="450"/>
      <c r="M260" s="450"/>
      <c r="N260" s="450"/>
      <c r="O260" s="450"/>
      <c r="P260" s="450"/>
      <c r="Q260" s="450"/>
      <c r="R260" s="450"/>
      <c r="S260" s="450"/>
      <c r="T260" s="450"/>
      <c r="U260" s="450"/>
      <c r="V260" s="450"/>
      <c r="W260" s="450"/>
      <c r="X260" s="450"/>
      <c r="Y260" s="450"/>
      <c r="Z260" s="450"/>
      <c r="AA260" s="450"/>
      <c r="AB260" s="450"/>
      <c r="AC260" s="450"/>
      <c r="AD260" s="450"/>
      <c r="AE260" s="450"/>
      <c r="AF260" s="450"/>
      <c r="AG260" s="450"/>
      <c r="AH260" s="450"/>
      <c r="AI260" s="450"/>
      <c r="AJ260" s="450"/>
      <c r="AK260" s="450"/>
      <c r="AL260" s="450"/>
      <c r="AM260" s="450"/>
      <c r="AN260" s="450"/>
      <c r="AO260" s="450"/>
      <c r="AP260" s="450"/>
      <c r="AQ260" s="450"/>
      <c r="AR260" s="450"/>
      <c r="AS260" s="450"/>
      <c r="AT260" s="450"/>
      <c r="AU260" s="450"/>
      <c r="AV260" s="450"/>
      <c r="AW260" s="450"/>
      <c r="AX260" s="450"/>
      <c r="AY260" s="450"/>
      <c r="AZ260" s="450"/>
      <c r="BA260" s="450"/>
      <c r="BB260" s="450"/>
      <c r="BC260" s="450"/>
      <c r="BD260" s="450"/>
      <c r="BE260" s="450"/>
      <c r="BF260" s="450"/>
      <c r="BG260" s="450"/>
      <c r="BH260" s="450"/>
      <c r="BI260" s="450"/>
      <c r="BJ260" s="450"/>
      <c r="BK260" s="450"/>
      <c r="BL260" s="450"/>
      <c r="BM260" s="450"/>
      <c r="BN260" s="450"/>
      <c r="BO260" s="450"/>
      <c r="BP260" s="450"/>
      <c r="BQ260" s="450"/>
      <c r="BR260" s="450"/>
      <c r="BS260" s="450"/>
      <c r="BT260" s="450"/>
      <c r="BU260" s="450"/>
      <c r="BV260" s="450"/>
      <c r="BW260" s="450"/>
      <c r="BX260" s="450"/>
      <c r="BY260" s="450"/>
    </row>
    <row r="261" spans="1:77">
      <c r="A261" s="435"/>
      <c r="B261" s="435"/>
      <c r="C261" s="435"/>
      <c r="D261" s="435"/>
      <c r="E261" s="435"/>
      <c r="F261" s="447"/>
      <c r="G261" s="448"/>
      <c r="H261" s="450"/>
      <c r="J261" s="450"/>
      <c r="K261" s="450"/>
      <c r="L261" s="450"/>
      <c r="M261" s="450"/>
      <c r="N261" s="450"/>
      <c r="O261" s="450"/>
      <c r="P261" s="450"/>
      <c r="Q261" s="450"/>
      <c r="R261" s="450"/>
      <c r="S261" s="450"/>
      <c r="T261" s="450"/>
      <c r="U261" s="450"/>
      <c r="V261" s="450"/>
      <c r="W261" s="450"/>
      <c r="X261" s="450"/>
      <c r="Y261" s="450"/>
      <c r="Z261" s="450"/>
      <c r="AA261" s="450"/>
      <c r="AB261" s="450"/>
      <c r="AC261" s="450"/>
      <c r="AD261" s="450"/>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450"/>
      <c r="AZ261" s="450"/>
      <c r="BA261" s="450"/>
      <c r="BB261" s="450"/>
      <c r="BC261" s="450"/>
      <c r="BD261" s="450"/>
      <c r="BE261" s="450"/>
      <c r="BF261" s="450"/>
      <c r="BG261" s="450"/>
      <c r="BH261" s="450"/>
      <c r="BI261" s="450"/>
      <c r="BJ261" s="450"/>
      <c r="BK261" s="450"/>
      <c r="BL261" s="450"/>
      <c r="BM261" s="450"/>
      <c r="BN261" s="450"/>
      <c r="BO261" s="450"/>
      <c r="BP261" s="450"/>
      <c r="BQ261" s="450"/>
      <c r="BR261" s="450"/>
      <c r="BS261" s="450"/>
      <c r="BT261" s="450"/>
      <c r="BU261" s="450"/>
      <c r="BV261" s="450"/>
      <c r="BW261" s="450"/>
      <c r="BX261" s="450"/>
      <c r="BY261" s="450"/>
    </row>
    <row r="262" spans="1:77">
      <c r="A262" s="435"/>
      <c r="B262" s="435"/>
      <c r="C262" s="435"/>
      <c r="D262" s="435"/>
      <c r="E262" s="435"/>
      <c r="F262" s="447"/>
      <c r="G262" s="448"/>
      <c r="H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450"/>
      <c r="AZ262" s="450"/>
      <c r="BA262" s="450"/>
      <c r="BB262" s="450"/>
      <c r="BC262" s="450"/>
      <c r="BD262" s="450"/>
      <c r="BE262" s="450"/>
      <c r="BF262" s="450"/>
      <c r="BG262" s="450"/>
      <c r="BH262" s="450"/>
      <c r="BI262" s="450"/>
      <c r="BJ262" s="450"/>
      <c r="BK262" s="450"/>
      <c r="BL262" s="450"/>
      <c r="BM262" s="450"/>
      <c r="BN262" s="450"/>
      <c r="BO262" s="450"/>
      <c r="BP262" s="450"/>
      <c r="BQ262" s="450"/>
      <c r="BR262" s="450"/>
      <c r="BS262" s="450"/>
      <c r="BT262" s="450"/>
      <c r="BU262" s="450"/>
      <c r="BV262" s="450"/>
      <c r="BW262" s="450"/>
      <c r="BX262" s="450"/>
      <c r="BY262" s="450"/>
    </row>
    <row r="263" spans="1:77">
      <c r="A263" s="435"/>
      <c r="B263" s="435"/>
      <c r="C263" s="435"/>
      <c r="D263" s="435"/>
      <c r="E263" s="435"/>
      <c r="F263" s="447"/>
      <c r="G263" s="448"/>
      <c r="H263" s="450"/>
      <c r="J263" s="450"/>
      <c r="K263" s="450"/>
      <c r="L263" s="450"/>
      <c r="M263" s="450"/>
      <c r="N263" s="450"/>
      <c r="O263" s="450"/>
      <c r="P263" s="450"/>
      <c r="Q263" s="450"/>
      <c r="R263" s="450"/>
      <c r="S263" s="450"/>
      <c r="T263" s="450"/>
      <c r="U263" s="450"/>
      <c r="V263" s="450"/>
      <c r="W263" s="450"/>
      <c r="X263" s="450"/>
      <c r="Y263" s="450"/>
      <c r="Z263" s="450"/>
      <c r="AA263" s="450"/>
      <c r="AB263" s="450"/>
      <c r="AC263" s="450"/>
      <c r="AD263" s="450"/>
      <c r="AE263" s="450"/>
      <c r="AF263" s="450"/>
      <c r="AG263" s="450"/>
      <c r="AH263" s="450"/>
      <c r="AI263" s="450"/>
      <c r="AJ263" s="450"/>
      <c r="AK263" s="450"/>
      <c r="AL263" s="450"/>
      <c r="AM263" s="450"/>
      <c r="AN263" s="450"/>
      <c r="AO263" s="450"/>
      <c r="AP263" s="450"/>
      <c r="AQ263" s="450"/>
      <c r="AR263" s="450"/>
      <c r="AS263" s="450"/>
      <c r="AT263" s="450"/>
      <c r="AU263" s="450"/>
      <c r="AV263" s="450"/>
      <c r="AW263" s="450"/>
      <c r="AX263" s="450"/>
      <c r="AY263" s="450"/>
      <c r="AZ263" s="450"/>
      <c r="BA263" s="450"/>
      <c r="BB263" s="450"/>
      <c r="BC263" s="450"/>
      <c r="BD263" s="450"/>
      <c r="BE263" s="450"/>
      <c r="BF263" s="450"/>
      <c r="BG263" s="450"/>
      <c r="BH263" s="450"/>
      <c r="BI263" s="450"/>
      <c r="BJ263" s="450"/>
      <c r="BK263" s="450"/>
      <c r="BL263" s="450"/>
      <c r="BM263" s="450"/>
      <c r="BN263" s="450"/>
      <c r="BO263" s="450"/>
      <c r="BP263" s="450"/>
      <c r="BQ263" s="450"/>
      <c r="BR263" s="450"/>
      <c r="BS263" s="450"/>
      <c r="BT263" s="450"/>
      <c r="BU263" s="450"/>
      <c r="BV263" s="450"/>
      <c r="BW263" s="450"/>
      <c r="BX263" s="450"/>
      <c r="BY263" s="450"/>
    </row>
    <row r="264" spans="1:77">
      <c r="A264" s="435"/>
      <c r="B264" s="435"/>
      <c r="C264" s="435"/>
      <c r="D264" s="435"/>
      <c r="E264" s="435"/>
      <c r="F264" s="447"/>
      <c r="G264" s="448"/>
      <c r="H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row>
    <row r="265" spans="1:77">
      <c r="A265" s="435"/>
      <c r="B265" s="435"/>
      <c r="C265" s="435"/>
      <c r="D265" s="435"/>
      <c r="E265" s="435"/>
      <c r="F265" s="447"/>
      <c r="G265" s="448"/>
      <c r="H265" s="450"/>
      <c r="J265" s="450"/>
      <c r="K265" s="450"/>
      <c r="L265" s="450"/>
      <c r="M265" s="450"/>
      <c r="N265" s="450"/>
      <c r="O265" s="450"/>
      <c r="P265" s="450"/>
      <c r="Q265" s="450"/>
      <c r="R265" s="450"/>
      <c r="S265" s="450"/>
      <c r="T265" s="450"/>
      <c r="U265" s="450"/>
      <c r="V265" s="450"/>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row>
    <row r="266" spans="1:77">
      <c r="A266" s="435"/>
      <c r="B266" s="435"/>
      <c r="C266" s="435"/>
      <c r="D266" s="435"/>
      <c r="E266" s="435"/>
      <c r="F266" s="447"/>
      <c r="G266" s="448"/>
      <c r="H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row>
    <row r="267" spans="1:77">
      <c r="A267" s="435"/>
      <c r="B267" s="435"/>
      <c r="C267" s="435"/>
      <c r="D267" s="435"/>
      <c r="E267" s="435"/>
      <c r="F267" s="447"/>
      <c r="G267" s="448"/>
      <c r="H267" s="450"/>
      <c r="J267" s="450"/>
      <c r="K267" s="450"/>
      <c r="L267" s="450"/>
      <c r="M267" s="450"/>
      <c r="N267" s="450"/>
      <c r="O267" s="450"/>
      <c r="P267" s="450"/>
      <c r="Q267" s="450"/>
      <c r="R267" s="450"/>
      <c r="S267" s="450"/>
      <c r="T267" s="450"/>
      <c r="U267" s="450"/>
      <c r="V267" s="450"/>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row>
    <row r="268" spans="1:77">
      <c r="A268" s="435"/>
      <c r="B268" s="435"/>
      <c r="C268" s="435"/>
      <c r="D268" s="435"/>
      <c r="E268" s="435"/>
      <c r="F268" s="447"/>
      <c r="G268" s="448"/>
      <c r="H268" s="450"/>
      <c r="J268" s="450"/>
      <c r="K268" s="450"/>
      <c r="L268" s="450"/>
      <c r="M268" s="450"/>
      <c r="N268" s="450"/>
      <c r="O268" s="450"/>
      <c r="P268" s="450"/>
      <c r="Q268" s="450"/>
      <c r="R268" s="450"/>
      <c r="S268" s="450"/>
      <c r="T268" s="450"/>
      <c r="U268" s="450"/>
      <c r="V268" s="450"/>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row>
    <row r="269" spans="1:77">
      <c r="A269" s="435"/>
      <c r="B269" s="435"/>
      <c r="C269" s="435"/>
      <c r="D269" s="435"/>
      <c r="E269" s="435"/>
      <c r="F269" s="447"/>
      <c r="G269" s="448"/>
      <c r="H269" s="450"/>
      <c r="J269" s="450"/>
      <c r="K269" s="450"/>
      <c r="L269" s="450"/>
      <c r="M269" s="450"/>
      <c r="N269" s="450"/>
      <c r="O269" s="450"/>
      <c r="P269" s="450"/>
      <c r="Q269" s="450"/>
      <c r="R269" s="450"/>
      <c r="S269" s="450"/>
      <c r="T269" s="450"/>
      <c r="U269" s="450"/>
      <c r="V269" s="450"/>
      <c r="W269" s="450"/>
      <c r="X269" s="450"/>
      <c r="Y269" s="450"/>
      <c r="Z269" s="450"/>
      <c r="AA269" s="450"/>
      <c r="AB269" s="450"/>
      <c r="AC269" s="450"/>
      <c r="AD269" s="450"/>
      <c r="AE269" s="450"/>
      <c r="AF269" s="450"/>
      <c r="AG269" s="450"/>
      <c r="AH269" s="450"/>
      <c r="AI269" s="450"/>
      <c r="AJ269" s="450"/>
      <c r="AK269" s="450"/>
      <c r="AL269" s="450"/>
      <c r="AM269" s="450"/>
      <c r="AN269" s="450"/>
      <c r="AO269" s="450"/>
      <c r="AP269" s="450"/>
      <c r="AQ269" s="450"/>
      <c r="AR269" s="450"/>
      <c r="AS269" s="450"/>
      <c r="AT269" s="450"/>
      <c r="AU269" s="450"/>
      <c r="AV269" s="450"/>
      <c r="AW269" s="450"/>
      <c r="AX269" s="450"/>
      <c r="AY269" s="450"/>
      <c r="AZ269" s="450"/>
      <c r="BA269" s="450"/>
      <c r="BB269" s="450"/>
      <c r="BC269" s="450"/>
      <c r="BD269" s="450"/>
      <c r="BE269" s="450"/>
      <c r="BF269" s="450"/>
      <c r="BG269" s="450"/>
      <c r="BH269" s="450"/>
      <c r="BI269" s="450"/>
      <c r="BJ269" s="450"/>
      <c r="BK269" s="450"/>
      <c r="BL269" s="450"/>
      <c r="BM269" s="450"/>
      <c r="BN269" s="450"/>
      <c r="BO269" s="450"/>
      <c r="BP269" s="450"/>
      <c r="BQ269" s="450"/>
      <c r="BR269" s="450"/>
      <c r="BS269" s="450"/>
      <c r="BT269" s="450"/>
      <c r="BU269" s="450"/>
      <c r="BV269" s="450"/>
      <c r="BW269" s="450"/>
      <c r="BX269" s="450"/>
      <c r="BY269" s="450"/>
    </row>
    <row r="270" spans="1:77">
      <c r="A270" s="435"/>
      <c r="B270" s="435"/>
      <c r="C270" s="435"/>
      <c r="D270" s="435"/>
      <c r="E270" s="435"/>
      <c r="F270" s="447"/>
      <c r="G270" s="448"/>
      <c r="H270" s="450"/>
      <c r="J270" s="450"/>
      <c r="K270" s="450"/>
      <c r="L270" s="450"/>
      <c r="M270" s="450"/>
      <c r="N270" s="450"/>
      <c r="O270" s="450"/>
      <c r="P270" s="450"/>
      <c r="Q270" s="450"/>
      <c r="R270" s="450"/>
      <c r="S270" s="450"/>
      <c r="T270" s="450"/>
      <c r="U270" s="450"/>
      <c r="V270" s="450"/>
      <c r="W270" s="450"/>
      <c r="X270" s="450"/>
      <c r="Y270" s="450"/>
      <c r="Z270" s="450"/>
      <c r="AA270" s="450"/>
      <c r="AB270" s="450"/>
      <c r="AC270" s="450"/>
      <c r="AD270" s="450"/>
      <c r="AE270" s="450"/>
      <c r="AF270" s="450"/>
      <c r="AG270" s="450"/>
      <c r="AH270" s="450"/>
      <c r="AI270" s="450"/>
      <c r="AJ270" s="450"/>
      <c r="AK270" s="450"/>
      <c r="AL270" s="450"/>
      <c r="AM270" s="450"/>
      <c r="AN270" s="450"/>
      <c r="AO270" s="450"/>
      <c r="AP270" s="450"/>
      <c r="AQ270" s="450"/>
      <c r="AR270" s="450"/>
      <c r="AS270" s="450"/>
      <c r="AT270" s="450"/>
      <c r="AU270" s="450"/>
      <c r="AV270" s="450"/>
      <c r="AW270" s="450"/>
      <c r="AX270" s="450"/>
      <c r="AY270" s="450"/>
      <c r="AZ270" s="450"/>
      <c r="BA270" s="450"/>
      <c r="BB270" s="450"/>
      <c r="BC270" s="450"/>
      <c r="BD270" s="450"/>
      <c r="BE270" s="450"/>
      <c r="BF270" s="450"/>
      <c r="BG270" s="450"/>
      <c r="BH270" s="450"/>
      <c r="BI270" s="450"/>
      <c r="BJ270" s="450"/>
      <c r="BK270" s="450"/>
      <c r="BL270" s="450"/>
      <c r="BM270" s="450"/>
      <c r="BN270" s="450"/>
      <c r="BO270" s="450"/>
      <c r="BP270" s="450"/>
      <c r="BQ270" s="450"/>
      <c r="BR270" s="450"/>
      <c r="BS270" s="450"/>
      <c r="BT270" s="450"/>
      <c r="BU270" s="450"/>
      <c r="BV270" s="450"/>
      <c r="BW270" s="450"/>
      <c r="BX270" s="450"/>
      <c r="BY270" s="450"/>
    </row>
    <row r="271" spans="1:77">
      <c r="A271" s="435"/>
      <c r="B271" s="435"/>
      <c r="C271" s="435"/>
      <c r="D271" s="435"/>
      <c r="E271" s="435"/>
      <c r="F271" s="447"/>
      <c r="G271" s="448"/>
      <c r="H271" s="450"/>
      <c r="J271" s="450"/>
      <c r="K271" s="450"/>
      <c r="L271" s="450"/>
      <c r="M271" s="450"/>
      <c r="N271" s="450"/>
      <c r="O271" s="450"/>
      <c r="P271" s="450"/>
      <c r="Q271" s="450"/>
      <c r="R271" s="450"/>
      <c r="S271" s="450"/>
      <c r="T271" s="450"/>
      <c r="U271" s="450"/>
      <c r="V271" s="450"/>
      <c r="W271" s="450"/>
      <c r="X271" s="450"/>
      <c r="Y271" s="450"/>
      <c r="Z271" s="450"/>
      <c r="AA271" s="450"/>
      <c r="AB271" s="450"/>
      <c r="AC271" s="450"/>
      <c r="AD271" s="450"/>
      <c r="AE271" s="450"/>
      <c r="AF271" s="450"/>
      <c r="AG271" s="450"/>
      <c r="AH271" s="450"/>
      <c r="AI271" s="450"/>
      <c r="AJ271" s="450"/>
      <c r="AK271" s="450"/>
      <c r="AL271" s="450"/>
      <c r="AM271" s="450"/>
      <c r="AN271" s="450"/>
      <c r="AO271" s="450"/>
      <c r="AP271" s="450"/>
      <c r="AQ271" s="450"/>
      <c r="AR271" s="450"/>
      <c r="AS271" s="450"/>
      <c r="AT271" s="450"/>
      <c r="AU271" s="450"/>
      <c r="AV271" s="450"/>
      <c r="AW271" s="450"/>
      <c r="AX271" s="450"/>
      <c r="AY271" s="450"/>
      <c r="AZ271" s="450"/>
      <c r="BA271" s="450"/>
      <c r="BB271" s="450"/>
      <c r="BC271" s="450"/>
      <c r="BD271" s="450"/>
      <c r="BE271" s="450"/>
      <c r="BF271" s="450"/>
      <c r="BG271" s="450"/>
      <c r="BH271" s="450"/>
      <c r="BI271" s="450"/>
      <c r="BJ271" s="450"/>
      <c r="BK271" s="450"/>
      <c r="BL271" s="450"/>
      <c r="BM271" s="450"/>
      <c r="BN271" s="450"/>
      <c r="BO271" s="450"/>
      <c r="BP271" s="450"/>
      <c r="BQ271" s="450"/>
      <c r="BR271" s="450"/>
      <c r="BS271" s="450"/>
      <c r="BT271" s="450"/>
      <c r="BU271" s="450"/>
      <c r="BV271" s="450"/>
      <c r="BW271" s="450"/>
      <c r="BX271" s="450"/>
      <c r="BY271" s="450"/>
    </row>
    <row r="272" spans="1:77">
      <c r="A272" s="435"/>
      <c r="B272" s="435"/>
      <c r="C272" s="435"/>
      <c r="D272" s="435"/>
      <c r="E272" s="435"/>
      <c r="F272" s="447"/>
      <c r="G272" s="448"/>
      <c r="H272" s="450"/>
      <c r="J272" s="450"/>
      <c r="K272" s="450"/>
      <c r="L272" s="450"/>
      <c r="M272" s="450"/>
      <c r="N272" s="450"/>
      <c r="O272" s="450"/>
      <c r="P272" s="450"/>
      <c r="Q272" s="450"/>
      <c r="R272" s="450"/>
      <c r="S272" s="450"/>
      <c r="T272" s="450"/>
      <c r="U272" s="450"/>
      <c r="V272" s="450"/>
      <c r="W272" s="450"/>
      <c r="X272" s="450"/>
      <c r="Y272" s="450"/>
      <c r="Z272" s="450"/>
      <c r="AA272" s="450"/>
      <c r="AB272" s="450"/>
      <c r="AC272" s="450"/>
      <c r="AD272" s="450"/>
      <c r="AE272" s="450"/>
      <c r="AF272" s="450"/>
      <c r="AG272" s="450"/>
      <c r="AH272" s="450"/>
      <c r="AI272" s="450"/>
      <c r="AJ272" s="450"/>
      <c r="AK272" s="450"/>
      <c r="AL272" s="450"/>
      <c r="AM272" s="450"/>
      <c r="AN272" s="450"/>
      <c r="AO272" s="450"/>
      <c r="AP272" s="450"/>
      <c r="AQ272" s="450"/>
      <c r="AR272" s="450"/>
      <c r="AS272" s="450"/>
      <c r="AT272" s="450"/>
      <c r="AU272" s="450"/>
      <c r="AV272" s="450"/>
      <c r="AW272" s="450"/>
      <c r="AX272" s="450"/>
      <c r="AY272" s="450"/>
      <c r="AZ272" s="450"/>
      <c r="BA272" s="450"/>
      <c r="BB272" s="450"/>
      <c r="BC272" s="450"/>
      <c r="BD272" s="450"/>
      <c r="BE272" s="450"/>
      <c r="BF272" s="450"/>
      <c r="BG272" s="450"/>
      <c r="BH272" s="450"/>
      <c r="BI272" s="450"/>
      <c r="BJ272" s="450"/>
      <c r="BK272" s="450"/>
      <c r="BL272" s="450"/>
      <c r="BM272" s="450"/>
      <c r="BN272" s="450"/>
      <c r="BO272" s="450"/>
      <c r="BP272" s="450"/>
      <c r="BQ272" s="450"/>
      <c r="BR272" s="450"/>
      <c r="BS272" s="450"/>
      <c r="BT272" s="450"/>
      <c r="BU272" s="450"/>
      <c r="BV272" s="450"/>
      <c r="BW272" s="450"/>
      <c r="BX272" s="450"/>
      <c r="BY272" s="450"/>
    </row>
    <row r="273" spans="1:77">
      <c r="A273" s="435"/>
      <c r="B273" s="435"/>
      <c r="C273" s="435"/>
      <c r="D273" s="435"/>
      <c r="E273" s="435"/>
      <c r="F273" s="447"/>
      <c r="G273" s="448"/>
      <c r="H273" s="450"/>
      <c r="J273" s="450"/>
      <c r="K273" s="450"/>
      <c r="L273" s="450"/>
      <c r="M273" s="450"/>
      <c r="N273" s="450"/>
      <c r="O273" s="450"/>
      <c r="P273" s="450"/>
      <c r="Q273" s="450"/>
      <c r="R273" s="450"/>
      <c r="S273" s="450"/>
      <c r="T273" s="450"/>
      <c r="U273" s="450"/>
      <c r="V273" s="450"/>
      <c r="W273" s="450"/>
      <c r="X273" s="450"/>
      <c r="Y273" s="450"/>
      <c r="Z273" s="450"/>
      <c r="AA273" s="450"/>
      <c r="AB273" s="450"/>
      <c r="AC273" s="450"/>
      <c r="AD273" s="450"/>
      <c r="AE273" s="450"/>
      <c r="AF273" s="450"/>
      <c r="AG273" s="450"/>
      <c r="AH273" s="450"/>
      <c r="AI273" s="450"/>
      <c r="AJ273" s="450"/>
      <c r="AK273" s="450"/>
      <c r="AL273" s="450"/>
      <c r="AM273" s="450"/>
      <c r="AN273" s="450"/>
      <c r="AO273" s="450"/>
      <c r="AP273" s="450"/>
      <c r="AQ273" s="450"/>
      <c r="AR273" s="450"/>
      <c r="AS273" s="450"/>
      <c r="AT273" s="450"/>
      <c r="AU273" s="450"/>
      <c r="AV273" s="450"/>
      <c r="AW273" s="450"/>
      <c r="AX273" s="450"/>
      <c r="AY273" s="450"/>
      <c r="AZ273" s="450"/>
      <c r="BA273" s="450"/>
      <c r="BB273" s="450"/>
      <c r="BC273" s="450"/>
      <c r="BD273" s="450"/>
      <c r="BE273" s="450"/>
      <c r="BF273" s="450"/>
      <c r="BG273" s="450"/>
      <c r="BH273" s="450"/>
      <c r="BI273" s="450"/>
      <c r="BJ273" s="450"/>
      <c r="BK273" s="450"/>
      <c r="BL273" s="450"/>
      <c r="BM273" s="450"/>
      <c r="BN273" s="450"/>
      <c r="BO273" s="450"/>
      <c r="BP273" s="450"/>
      <c r="BQ273" s="450"/>
      <c r="BR273" s="450"/>
      <c r="BS273" s="450"/>
      <c r="BT273" s="450"/>
      <c r="BU273" s="450"/>
      <c r="BV273" s="450"/>
      <c r="BW273" s="450"/>
      <c r="BX273" s="450"/>
      <c r="BY273" s="450"/>
    </row>
    <row r="274" spans="1:77">
      <c r="A274" s="435"/>
      <c r="B274" s="435"/>
      <c r="C274" s="435"/>
      <c r="D274" s="435"/>
      <c r="E274" s="435"/>
      <c r="F274" s="447"/>
      <c r="G274" s="448"/>
      <c r="H274" s="450"/>
      <c r="J274" s="450"/>
      <c r="K274" s="450"/>
      <c r="L274" s="450"/>
      <c r="M274" s="450"/>
      <c r="N274" s="450"/>
      <c r="O274" s="450"/>
      <c r="P274" s="450"/>
      <c r="Q274" s="450"/>
      <c r="R274" s="450"/>
      <c r="S274" s="450"/>
      <c r="T274" s="450"/>
      <c r="U274" s="450"/>
      <c r="V274" s="450"/>
      <c r="W274" s="450"/>
      <c r="X274" s="450"/>
      <c r="Y274" s="450"/>
      <c r="Z274" s="450"/>
      <c r="AA274" s="450"/>
      <c r="AB274" s="450"/>
      <c r="AC274" s="450"/>
      <c r="AD274" s="450"/>
      <c r="AE274" s="450"/>
      <c r="AF274" s="450"/>
      <c r="AG274" s="450"/>
      <c r="AH274" s="450"/>
      <c r="AI274" s="450"/>
      <c r="AJ274" s="450"/>
      <c r="AK274" s="450"/>
      <c r="AL274" s="450"/>
      <c r="AM274" s="450"/>
      <c r="AN274" s="450"/>
      <c r="AO274" s="450"/>
      <c r="AP274" s="450"/>
      <c r="AQ274" s="450"/>
      <c r="AR274" s="450"/>
      <c r="AS274" s="450"/>
      <c r="AT274" s="450"/>
      <c r="AU274" s="450"/>
      <c r="AV274" s="450"/>
      <c r="AW274" s="450"/>
      <c r="AX274" s="450"/>
      <c r="AY274" s="450"/>
      <c r="AZ274" s="450"/>
      <c r="BA274" s="450"/>
      <c r="BB274" s="450"/>
      <c r="BC274" s="450"/>
      <c r="BD274" s="450"/>
      <c r="BE274" s="450"/>
      <c r="BF274" s="450"/>
      <c r="BG274" s="450"/>
      <c r="BH274" s="450"/>
      <c r="BI274" s="450"/>
      <c r="BJ274" s="450"/>
      <c r="BK274" s="450"/>
      <c r="BL274" s="450"/>
      <c r="BM274" s="450"/>
      <c r="BN274" s="450"/>
      <c r="BO274" s="450"/>
      <c r="BP274" s="450"/>
      <c r="BQ274" s="450"/>
      <c r="BR274" s="450"/>
      <c r="BS274" s="450"/>
      <c r="BT274" s="450"/>
      <c r="BU274" s="450"/>
      <c r="BV274" s="450"/>
      <c r="BW274" s="450"/>
      <c r="BX274" s="450"/>
      <c r="BY274" s="450"/>
    </row>
    <row r="275" spans="1:77">
      <c r="A275" s="435"/>
      <c r="B275" s="435"/>
      <c r="C275" s="435"/>
      <c r="D275" s="435"/>
      <c r="E275" s="435"/>
      <c r="F275" s="447"/>
      <c r="G275" s="448"/>
      <c r="H275" s="450"/>
      <c r="J275" s="450"/>
      <c r="K275" s="450"/>
      <c r="L275" s="450"/>
      <c r="M275" s="450"/>
      <c r="N275" s="450"/>
      <c r="O275" s="450"/>
      <c r="P275" s="450"/>
      <c r="Q275" s="450"/>
      <c r="R275" s="450"/>
      <c r="S275" s="450"/>
      <c r="T275" s="450"/>
      <c r="U275" s="450"/>
      <c r="V275" s="450"/>
      <c r="W275" s="450"/>
      <c r="X275" s="450"/>
      <c r="Y275" s="450"/>
      <c r="Z275" s="450"/>
      <c r="AA275" s="450"/>
      <c r="AB275" s="450"/>
      <c r="AC275" s="450"/>
      <c r="AD275" s="450"/>
      <c r="AE275" s="450"/>
      <c r="AF275" s="450"/>
      <c r="AG275" s="450"/>
      <c r="AH275" s="450"/>
      <c r="AI275" s="450"/>
      <c r="AJ275" s="450"/>
      <c r="AK275" s="450"/>
      <c r="AL275" s="450"/>
      <c r="AM275" s="450"/>
      <c r="AN275" s="450"/>
      <c r="AO275" s="450"/>
      <c r="AP275" s="450"/>
      <c r="AQ275" s="450"/>
      <c r="AR275" s="450"/>
      <c r="AS275" s="450"/>
      <c r="AT275" s="450"/>
      <c r="AU275" s="450"/>
      <c r="AV275" s="450"/>
      <c r="AW275" s="450"/>
      <c r="AX275" s="450"/>
      <c r="AY275" s="450"/>
      <c r="AZ275" s="450"/>
      <c r="BA275" s="450"/>
      <c r="BB275" s="450"/>
      <c r="BC275" s="450"/>
      <c r="BD275" s="450"/>
      <c r="BE275" s="450"/>
      <c r="BF275" s="450"/>
      <c r="BG275" s="450"/>
      <c r="BH275" s="450"/>
      <c r="BI275" s="450"/>
      <c r="BJ275" s="450"/>
      <c r="BK275" s="450"/>
      <c r="BL275" s="450"/>
      <c r="BM275" s="450"/>
      <c r="BN275" s="450"/>
      <c r="BO275" s="450"/>
      <c r="BP275" s="450"/>
      <c r="BQ275" s="450"/>
      <c r="BR275" s="450"/>
      <c r="BS275" s="450"/>
      <c r="BT275" s="450"/>
      <c r="BU275" s="450"/>
      <c r="BV275" s="450"/>
      <c r="BW275" s="450"/>
      <c r="BX275" s="450"/>
      <c r="BY275" s="450"/>
    </row>
    <row r="276" spans="1:77">
      <c r="A276" s="435"/>
      <c r="B276" s="435"/>
      <c r="C276" s="435"/>
      <c r="D276" s="435"/>
      <c r="E276" s="435"/>
      <c r="F276" s="447"/>
      <c r="G276" s="448"/>
      <c r="H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row>
    <row r="277" spans="1:77">
      <c r="A277" s="435"/>
      <c r="B277" s="435"/>
      <c r="C277" s="435"/>
      <c r="D277" s="435"/>
      <c r="E277" s="435"/>
      <c r="F277" s="447"/>
      <c r="G277" s="448"/>
      <c r="H277" s="450"/>
      <c r="J277" s="450"/>
      <c r="K277" s="450"/>
      <c r="L277" s="450"/>
      <c r="M277" s="450"/>
      <c r="N277" s="450"/>
      <c r="O277" s="450"/>
      <c r="P277" s="450"/>
      <c r="Q277" s="450"/>
      <c r="R277" s="450"/>
      <c r="S277" s="450"/>
      <c r="T277" s="450"/>
      <c r="U277" s="450"/>
      <c r="V277" s="450"/>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row>
    <row r="278" spans="1:77">
      <c r="A278" s="435"/>
      <c r="B278" s="435"/>
      <c r="C278" s="435"/>
      <c r="D278" s="435"/>
      <c r="E278" s="435"/>
      <c r="F278" s="447"/>
      <c r="G278" s="448"/>
      <c r="H278" s="450"/>
      <c r="J278" s="450"/>
      <c r="K278" s="450"/>
      <c r="L278" s="450"/>
      <c r="M278" s="450"/>
      <c r="N278" s="450"/>
      <c r="O278" s="450"/>
      <c r="P278" s="450"/>
      <c r="Q278" s="450"/>
      <c r="R278" s="450"/>
      <c r="S278" s="450"/>
      <c r="T278" s="450"/>
      <c r="U278" s="450"/>
      <c r="V278" s="450"/>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row>
    <row r="279" spans="1:77">
      <c r="A279" s="435"/>
      <c r="B279" s="435"/>
      <c r="C279" s="435"/>
      <c r="D279" s="435"/>
      <c r="E279" s="435"/>
      <c r="F279" s="447"/>
      <c r="G279" s="448"/>
      <c r="H279" s="450"/>
      <c r="J279" s="450"/>
      <c r="K279" s="450"/>
      <c r="L279" s="450"/>
      <c r="M279" s="450"/>
      <c r="N279" s="450"/>
      <c r="O279" s="450"/>
      <c r="P279" s="450"/>
      <c r="Q279" s="450"/>
      <c r="R279" s="450"/>
      <c r="S279" s="450"/>
      <c r="T279" s="450"/>
      <c r="U279" s="450"/>
      <c r="V279" s="450"/>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row>
    <row r="280" spans="1:77">
      <c r="A280" s="435"/>
      <c r="B280" s="435"/>
      <c r="C280" s="435"/>
      <c r="D280" s="435"/>
      <c r="E280" s="435"/>
      <c r="F280" s="447"/>
      <c r="G280" s="448"/>
      <c r="H280" s="450"/>
      <c r="J280" s="450"/>
      <c r="K280" s="450"/>
      <c r="L280" s="450"/>
      <c r="M280" s="450"/>
      <c r="N280" s="450"/>
      <c r="O280" s="450"/>
      <c r="P280" s="450"/>
      <c r="Q280" s="450"/>
      <c r="R280" s="450"/>
      <c r="S280" s="450"/>
      <c r="T280" s="450"/>
      <c r="U280" s="450"/>
      <c r="V280" s="450"/>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row>
    <row r="281" spans="1:77">
      <c r="A281" s="435"/>
      <c r="B281" s="435"/>
      <c r="C281" s="435"/>
      <c r="D281" s="435"/>
      <c r="E281" s="435"/>
      <c r="F281" s="447"/>
      <c r="G281" s="448"/>
      <c r="H281" s="450"/>
      <c r="J281" s="450"/>
      <c r="K281" s="450"/>
      <c r="L281" s="450"/>
      <c r="M281" s="450"/>
      <c r="N281" s="450"/>
      <c r="O281" s="450"/>
      <c r="P281" s="450"/>
      <c r="Q281" s="450"/>
      <c r="R281" s="450"/>
      <c r="S281" s="450"/>
      <c r="T281" s="450"/>
      <c r="U281" s="450"/>
      <c r="V281" s="450"/>
      <c r="W281" s="450"/>
      <c r="X281" s="450"/>
      <c r="Y281" s="450"/>
      <c r="Z281" s="450"/>
      <c r="AA281" s="450"/>
      <c r="AB281" s="450"/>
      <c r="AC281" s="450"/>
      <c r="AD281" s="450"/>
      <c r="AE281" s="450"/>
      <c r="AF281" s="450"/>
      <c r="AG281" s="450"/>
      <c r="AH281" s="450"/>
      <c r="AI281" s="450"/>
      <c r="AJ281" s="450"/>
      <c r="AK281" s="450"/>
      <c r="AL281" s="450"/>
      <c r="AM281" s="450"/>
      <c r="AN281" s="450"/>
      <c r="AO281" s="450"/>
      <c r="AP281" s="450"/>
      <c r="AQ281" s="450"/>
      <c r="AR281" s="450"/>
      <c r="AS281" s="450"/>
      <c r="AT281" s="450"/>
      <c r="AU281" s="450"/>
      <c r="AV281" s="450"/>
      <c r="AW281" s="450"/>
      <c r="AX281" s="450"/>
      <c r="AY281" s="450"/>
      <c r="AZ281" s="450"/>
      <c r="BA281" s="450"/>
      <c r="BB281" s="450"/>
      <c r="BC281" s="450"/>
      <c r="BD281" s="450"/>
      <c r="BE281" s="450"/>
      <c r="BF281" s="450"/>
      <c r="BG281" s="450"/>
      <c r="BH281" s="450"/>
      <c r="BI281" s="450"/>
      <c r="BJ281" s="450"/>
      <c r="BK281" s="450"/>
      <c r="BL281" s="450"/>
      <c r="BM281" s="450"/>
      <c r="BN281" s="450"/>
      <c r="BO281" s="450"/>
      <c r="BP281" s="450"/>
      <c r="BQ281" s="450"/>
      <c r="BR281" s="450"/>
      <c r="BS281" s="450"/>
      <c r="BT281" s="450"/>
      <c r="BU281" s="450"/>
      <c r="BV281" s="450"/>
      <c r="BW281" s="450"/>
      <c r="BX281" s="450"/>
      <c r="BY281" s="450"/>
    </row>
    <row r="282" spans="1:77">
      <c r="A282" s="435"/>
      <c r="B282" s="435"/>
      <c r="C282" s="435"/>
      <c r="D282" s="435"/>
      <c r="E282" s="435"/>
      <c r="F282" s="447"/>
      <c r="G282" s="448"/>
      <c r="H282" s="450"/>
      <c r="J282" s="450"/>
      <c r="K282" s="450"/>
      <c r="L282" s="450"/>
      <c r="M282" s="450"/>
      <c r="N282" s="450"/>
      <c r="O282" s="450"/>
      <c r="P282" s="450"/>
      <c r="Q282" s="450"/>
      <c r="R282" s="450"/>
      <c r="S282" s="450"/>
      <c r="T282" s="450"/>
      <c r="U282" s="450"/>
      <c r="V282" s="450"/>
      <c r="W282" s="450"/>
      <c r="X282" s="450"/>
      <c r="Y282" s="450"/>
      <c r="Z282" s="450"/>
      <c r="AA282" s="450"/>
      <c r="AB282" s="450"/>
      <c r="AC282" s="450"/>
      <c r="AD282" s="450"/>
      <c r="AE282" s="450"/>
      <c r="AF282" s="450"/>
      <c r="AG282" s="450"/>
      <c r="AH282" s="450"/>
      <c r="AI282" s="450"/>
      <c r="AJ282" s="450"/>
      <c r="AK282" s="450"/>
      <c r="AL282" s="450"/>
      <c r="AM282" s="450"/>
      <c r="AN282" s="450"/>
      <c r="AO282" s="450"/>
      <c r="AP282" s="450"/>
      <c r="AQ282" s="450"/>
      <c r="AR282" s="450"/>
      <c r="AS282" s="450"/>
      <c r="AT282" s="450"/>
      <c r="AU282" s="450"/>
      <c r="AV282" s="450"/>
      <c r="AW282" s="450"/>
      <c r="AX282" s="450"/>
      <c r="AY282" s="450"/>
      <c r="AZ282" s="450"/>
      <c r="BA282" s="450"/>
      <c r="BB282" s="450"/>
      <c r="BC282" s="450"/>
      <c r="BD282" s="450"/>
      <c r="BE282" s="450"/>
      <c r="BF282" s="450"/>
      <c r="BG282" s="450"/>
      <c r="BH282" s="450"/>
      <c r="BI282" s="450"/>
      <c r="BJ282" s="450"/>
      <c r="BK282" s="450"/>
      <c r="BL282" s="450"/>
      <c r="BM282" s="450"/>
      <c r="BN282" s="450"/>
      <c r="BO282" s="450"/>
      <c r="BP282" s="450"/>
      <c r="BQ282" s="450"/>
      <c r="BR282" s="450"/>
      <c r="BS282" s="450"/>
      <c r="BT282" s="450"/>
      <c r="BU282" s="450"/>
      <c r="BV282" s="450"/>
      <c r="BW282" s="450"/>
      <c r="BX282" s="450"/>
      <c r="BY282" s="450"/>
    </row>
    <row r="283" spans="1:77">
      <c r="A283" s="435"/>
      <c r="B283" s="435"/>
      <c r="C283" s="435"/>
      <c r="D283" s="435"/>
      <c r="E283" s="435"/>
      <c r="F283" s="447"/>
      <c r="G283" s="448"/>
      <c r="H283" s="450"/>
      <c r="J283" s="450"/>
      <c r="K283" s="450"/>
      <c r="L283" s="450"/>
      <c r="M283" s="450"/>
      <c r="N283" s="450"/>
      <c r="O283" s="450"/>
      <c r="P283" s="450"/>
      <c r="Q283" s="450"/>
      <c r="R283" s="450"/>
      <c r="S283" s="450"/>
      <c r="T283" s="450"/>
      <c r="U283" s="450"/>
      <c r="V283" s="450"/>
      <c r="W283" s="450"/>
      <c r="X283" s="450"/>
      <c r="Y283" s="450"/>
      <c r="Z283" s="450"/>
      <c r="AA283" s="450"/>
      <c r="AB283" s="450"/>
      <c r="AC283" s="450"/>
      <c r="AD283" s="450"/>
      <c r="AE283" s="450"/>
      <c r="AF283" s="450"/>
      <c r="AG283" s="450"/>
      <c r="AH283" s="450"/>
      <c r="AI283" s="450"/>
      <c r="AJ283" s="450"/>
      <c r="AK283" s="450"/>
      <c r="AL283" s="450"/>
      <c r="AM283" s="450"/>
      <c r="AN283" s="450"/>
      <c r="AO283" s="450"/>
      <c r="AP283" s="450"/>
      <c r="AQ283" s="450"/>
      <c r="AR283" s="450"/>
      <c r="AS283" s="450"/>
      <c r="AT283" s="450"/>
      <c r="AU283" s="450"/>
      <c r="AV283" s="450"/>
      <c r="AW283" s="450"/>
      <c r="AX283" s="450"/>
      <c r="AY283" s="450"/>
      <c r="AZ283" s="450"/>
      <c r="BA283" s="450"/>
      <c r="BB283" s="450"/>
      <c r="BC283" s="450"/>
      <c r="BD283" s="450"/>
      <c r="BE283" s="450"/>
      <c r="BF283" s="450"/>
      <c r="BG283" s="450"/>
      <c r="BH283" s="450"/>
      <c r="BI283" s="450"/>
      <c r="BJ283" s="450"/>
      <c r="BK283" s="450"/>
      <c r="BL283" s="450"/>
      <c r="BM283" s="450"/>
      <c r="BN283" s="450"/>
      <c r="BO283" s="450"/>
      <c r="BP283" s="450"/>
      <c r="BQ283" s="450"/>
      <c r="BR283" s="450"/>
      <c r="BS283" s="450"/>
      <c r="BT283" s="450"/>
      <c r="BU283" s="450"/>
      <c r="BV283" s="450"/>
      <c r="BW283" s="450"/>
      <c r="BX283" s="450"/>
      <c r="BY283" s="450"/>
    </row>
    <row r="284" spans="1:77">
      <c r="A284" s="435"/>
      <c r="B284" s="435"/>
      <c r="C284" s="435"/>
      <c r="D284" s="435"/>
      <c r="E284" s="435"/>
      <c r="F284" s="447"/>
      <c r="G284" s="448"/>
      <c r="H284" s="450"/>
      <c r="J284" s="450"/>
      <c r="K284" s="450"/>
      <c r="L284" s="450"/>
      <c r="M284" s="450"/>
      <c r="N284" s="450"/>
      <c r="O284" s="450"/>
      <c r="P284" s="450"/>
      <c r="Q284" s="450"/>
      <c r="R284" s="450"/>
      <c r="S284" s="450"/>
      <c r="T284" s="450"/>
      <c r="U284" s="450"/>
      <c r="V284" s="450"/>
      <c r="W284" s="450"/>
      <c r="X284" s="450"/>
      <c r="Y284" s="450"/>
      <c r="Z284" s="450"/>
      <c r="AA284" s="450"/>
      <c r="AB284" s="450"/>
      <c r="AC284" s="450"/>
      <c r="AD284" s="450"/>
      <c r="AE284" s="450"/>
      <c r="AF284" s="450"/>
      <c r="AG284" s="450"/>
      <c r="AH284" s="450"/>
      <c r="AI284" s="450"/>
      <c r="AJ284" s="450"/>
      <c r="AK284" s="450"/>
      <c r="AL284" s="450"/>
      <c r="AM284" s="450"/>
      <c r="AN284" s="450"/>
      <c r="AO284" s="450"/>
      <c r="AP284" s="450"/>
      <c r="AQ284" s="450"/>
      <c r="AR284" s="450"/>
      <c r="AS284" s="450"/>
      <c r="AT284" s="450"/>
      <c r="AU284" s="450"/>
      <c r="AV284" s="450"/>
      <c r="AW284" s="450"/>
      <c r="AX284" s="450"/>
      <c r="AY284" s="450"/>
      <c r="AZ284" s="450"/>
      <c r="BA284" s="450"/>
      <c r="BB284" s="450"/>
      <c r="BC284" s="450"/>
      <c r="BD284" s="450"/>
      <c r="BE284" s="450"/>
      <c r="BF284" s="450"/>
      <c r="BG284" s="450"/>
      <c r="BH284" s="450"/>
      <c r="BI284" s="450"/>
      <c r="BJ284" s="450"/>
      <c r="BK284" s="450"/>
      <c r="BL284" s="450"/>
      <c r="BM284" s="450"/>
      <c r="BN284" s="450"/>
      <c r="BO284" s="450"/>
      <c r="BP284" s="450"/>
      <c r="BQ284" s="450"/>
      <c r="BR284" s="450"/>
      <c r="BS284" s="450"/>
      <c r="BT284" s="450"/>
      <c r="BU284" s="450"/>
      <c r="BV284" s="450"/>
      <c r="BW284" s="450"/>
      <c r="BX284" s="450"/>
      <c r="BY284" s="450"/>
    </row>
    <row r="285" spans="1:77">
      <c r="A285" s="435"/>
      <c r="B285" s="435"/>
      <c r="C285" s="435"/>
      <c r="D285" s="435"/>
      <c r="E285" s="435"/>
      <c r="F285" s="447"/>
      <c r="G285" s="448"/>
      <c r="H285" s="450"/>
      <c r="J285" s="450"/>
      <c r="K285" s="450"/>
      <c r="L285" s="450"/>
      <c r="M285" s="450"/>
      <c r="N285" s="450"/>
      <c r="O285" s="450"/>
      <c r="P285" s="450"/>
      <c r="Q285" s="450"/>
      <c r="R285" s="450"/>
      <c r="S285" s="450"/>
      <c r="T285" s="450"/>
      <c r="U285" s="450"/>
      <c r="V285" s="450"/>
      <c r="W285" s="450"/>
      <c r="X285" s="450"/>
      <c r="Y285" s="450"/>
      <c r="Z285" s="450"/>
      <c r="AA285" s="450"/>
      <c r="AB285" s="450"/>
      <c r="AC285" s="450"/>
      <c r="AD285" s="450"/>
      <c r="AE285" s="450"/>
      <c r="AF285" s="450"/>
      <c r="AG285" s="450"/>
      <c r="AH285" s="450"/>
      <c r="AI285" s="450"/>
      <c r="AJ285" s="450"/>
      <c r="AK285" s="450"/>
      <c r="AL285" s="450"/>
      <c r="AM285" s="450"/>
      <c r="AN285" s="450"/>
      <c r="AO285" s="450"/>
      <c r="AP285" s="450"/>
      <c r="AQ285" s="450"/>
      <c r="AR285" s="450"/>
      <c r="AS285" s="450"/>
      <c r="AT285" s="450"/>
      <c r="AU285" s="450"/>
      <c r="AV285" s="450"/>
      <c r="AW285" s="450"/>
      <c r="AX285" s="450"/>
      <c r="AY285" s="450"/>
      <c r="AZ285" s="450"/>
      <c r="BA285" s="450"/>
      <c r="BB285" s="450"/>
      <c r="BC285" s="450"/>
      <c r="BD285" s="450"/>
      <c r="BE285" s="450"/>
      <c r="BF285" s="450"/>
      <c r="BG285" s="450"/>
      <c r="BH285" s="450"/>
      <c r="BI285" s="450"/>
      <c r="BJ285" s="450"/>
      <c r="BK285" s="450"/>
      <c r="BL285" s="450"/>
      <c r="BM285" s="450"/>
      <c r="BN285" s="450"/>
      <c r="BO285" s="450"/>
      <c r="BP285" s="450"/>
      <c r="BQ285" s="450"/>
      <c r="BR285" s="450"/>
      <c r="BS285" s="450"/>
      <c r="BT285" s="450"/>
      <c r="BU285" s="450"/>
      <c r="BV285" s="450"/>
      <c r="BW285" s="450"/>
      <c r="BX285" s="450"/>
      <c r="BY285" s="450"/>
    </row>
    <row r="286" spans="1:77">
      <c r="A286" s="435"/>
      <c r="B286" s="435"/>
      <c r="C286" s="435"/>
      <c r="D286" s="435"/>
      <c r="E286" s="435"/>
      <c r="F286" s="447"/>
      <c r="G286" s="448"/>
      <c r="H286" s="450"/>
      <c r="J286" s="450"/>
      <c r="K286" s="450"/>
      <c r="L286" s="450"/>
      <c r="M286" s="450"/>
      <c r="N286" s="450"/>
      <c r="O286" s="450"/>
      <c r="P286" s="450"/>
      <c r="Q286" s="450"/>
      <c r="R286" s="450"/>
      <c r="S286" s="450"/>
      <c r="T286" s="450"/>
      <c r="U286" s="450"/>
      <c r="V286" s="450"/>
      <c r="W286" s="450"/>
      <c r="X286" s="450"/>
      <c r="Y286" s="450"/>
      <c r="Z286" s="450"/>
      <c r="AA286" s="450"/>
      <c r="AB286" s="450"/>
      <c r="AC286" s="450"/>
      <c r="AD286" s="450"/>
      <c r="AE286" s="450"/>
      <c r="AF286" s="450"/>
      <c r="AG286" s="450"/>
      <c r="AH286" s="450"/>
      <c r="AI286" s="450"/>
      <c r="AJ286" s="450"/>
      <c r="AK286" s="450"/>
      <c r="AL286" s="450"/>
      <c r="AM286" s="450"/>
      <c r="AN286" s="450"/>
      <c r="AO286" s="450"/>
      <c r="AP286" s="450"/>
      <c r="AQ286" s="450"/>
      <c r="AR286" s="450"/>
      <c r="AS286" s="450"/>
      <c r="AT286" s="450"/>
      <c r="AU286" s="450"/>
      <c r="AV286" s="450"/>
      <c r="AW286" s="450"/>
      <c r="AX286" s="450"/>
      <c r="AY286" s="450"/>
      <c r="AZ286" s="450"/>
      <c r="BA286" s="450"/>
      <c r="BB286" s="450"/>
      <c r="BC286" s="450"/>
      <c r="BD286" s="450"/>
      <c r="BE286" s="450"/>
      <c r="BF286" s="450"/>
      <c r="BG286" s="450"/>
      <c r="BH286" s="450"/>
      <c r="BI286" s="450"/>
      <c r="BJ286" s="450"/>
      <c r="BK286" s="450"/>
      <c r="BL286" s="450"/>
      <c r="BM286" s="450"/>
      <c r="BN286" s="450"/>
      <c r="BO286" s="450"/>
      <c r="BP286" s="450"/>
      <c r="BQ286" s="450"/>
      <c r="BR286" s="450"/>
      <c r="BS286" s="450"/>
      <c r="BT286" s="450"/>
      <c r="BU286" s="450"/>
      <c r="BV286" s="450"/>
      <c r="BW286" s="450"/>
      <c r="BX286" s="450"/>
      <c r="BY286" s="450"/>
    </row>
    <row r="287" spans="1:77">
      <c r="A287" s="435"/>
      <c r="B287" s="435"/>
      <c r="C287" s="435"/>
      <c r="D287" s="435"/>
      <c r="E287" s="435"/>
      <c r="F287" s="447"/>
      <c r="G287" s="448"/>
      <c r="H287" s="450"/>
      <c r="J287" s="450"/>
      <c r="K287" s="450"/>
      <c r="L287" s="450"/>
      <c r="M287" s="450"/>
      <c r="N287" s="450"/>
      <c r="O287" s="450"/>
      <c r="P287" s="450"/>
      <c r="Q287" s="450"/>
      <c r="R287" s="450"/>
      <c r="S287" s="450"/>
      <c r="T287" s="450"/>
      <c r="U287" s="450"/>
      <c r="V287" s="450"/>
      <c r="W287" s="450"/>
      <c r="X287" s="450"/>
      <c r="Y287" s="450"/>
      <c r="Z287" s="450"/>
      <c r="AA287" s="450"/>
      <c r="AB287" s="450"/>
      <c r="AC287" s="450"/>
      <c r="AD287" s="450"/>
      <c r="AE287" s="450"/>
      <c r="AF287" s="450"/>
      <c r="AG287" s="450"/>
      <c r="AH287" s="450"/>
      <c r="AI287" s="450"/>
      <c r="AJ287" s="450"/>
      <c r="AK287" s="450"/>
      <c r="AL287" s="450"/>
      <c r="AM287" s="450"/>
      <c r="AN287" s="450"/>
      <c r="AO287" s="450"/>
      <c r="AP287" s="450"/>
      <c r="AQ287" s="450"/>
      <c r="AR287" s="450"/>
      <c r="AS287" s="450"/>
      <c r="AT287" s="450"/>
      <c r="AU287" s="450"/>
      <c r="AV287" s="450"/>
      <c r="AW287" s="450"/>
      <c r="AX287" s="450"/>
      <c r="AY287" s="450"/>
      <c r="AZ287" s="450"/>
      <c r="BA287" s="450"/>
      <c r="BB287" s="450"/>
      <c r="BC287" s="450"/>
      <c r="BD287" s="450"/>
      <c r="BE287" s="450"/>
      <c r="BF287" s="450"/>
      <c r="BG287" s="450"/>
      <c r="BH287" s="450"/>
      <c r="BI287" s="450"/>
      <c r="BJ287" s="450"/>
      <c r="BK287" s="450"/>
      <c r="BL287" s="450"/>
      <c r="BM287" s="450"/>
      <c r="BN287" s="450"/>
      <c r="BO287" s="450"/>
      <c r="BP287" s="450"/>
      <c r="BQ287" s="450"/>
      <c r="BR287" s="450"/>
      <c r="BS287" s="450"/>
      <c r="BT287" s="450"/>
      <c r="BU287" s="450"/>
      <c r="BV287" s="450"/>
      <c r="BW287" s="450"/>
      <c r="BX287" s="450"/>
      <c r="BY287" s="450"/>
    </row>
    <row r="288" spans="1:77">
      <c r="A288" s="435"/>
      <c r="B288" s="435"/>
      <c r="C288" s="435"/>
      <c r="D288" s="435"/>
      <c r="E288" s="435"/>
      <c r="F288" s="447"/>
      <c r="G288" s="448"/>
      <c r="H288" s="450"/>
      <c r="J288" s="450"/>
      <c r="K288" s="450"/>
      <c r="L288" s="450"/>
      <c r="M288" s="450"/>
      <c r="N288" s="450"/>
      <c r="O288" s="450"/>
      <c r="P288" s="450"/>
      <c r="Q288" s="450"/>
      <c r="R288" s="450"/>
      <c r="S288" s="450"/>
      <c r="T288" s="450"/>
      <c r="U288" s="450"/>
      <c r="V288" s="450"/>
      <c r="W288" s="450"/>
      <c r="X288" s="450"/>
      <c r="Y288" s="450"/>
      <c r="Z288" s="450"/>
      <c r="AA288" s="450"/>
      <c r="AB288" s="450"/>
      <c r="AC288" s="450"/>
      <c r="AD288" s="450"/>
      <c r="AE288" s="450"/>
      <c r="AF288" s="450"/>
      <c r="AG288" s="450"/>
      <c r="AH288" s="450"/>
      <c r="AI288" s="450"/>
      <c r="AJ288" s="450"/>
      <c r="AK288" s="450"/>
      <c r="AL288" s="450"/>
      <c r="AM288" s="450"/>
      <c r="AN288" s="450"/>
      <c r="AO288" s="450"/>
      <c r="AP288" s="450"/>
      <c r="AQ288" s="450"/>
      <c r="AR288" s="450"/>
      <c r="AS288" s="450"/>
      <c r="AT288" s="450"/>
      <c r="AU288" s="450"/>
      <c r="AV288" s="450"/>
      <c r="AW288" s="450"/>
      <c r="AX288" s="450"/>
      <c r="AY288" s="450"/>
      <c r="AZ288" s="450"/>
      <c r="BA288" s="450"/>
      <c r="BB288" s="450"/>
      <c r="BC288" s="450"/>
      <c r="BD288" s="450"/>
      <c r="BE288" s="450"/>
      <c r="BF288" s="450"/>
      <c r="BG288" s="450"/>
      <c r="BH288" s="450"/>
      <c r="BI288" s="450"/>
      <c r="BJ288" s="450"/>
      <c r="BK288" s="450"/>
      <c r="BL288" s="450"/>
      <c r="BM288" s="450"/>
      <c r="BN288" s="450"/>
      <c r="BO288" s="450"/>
      <c r="BP288" s="450"/>
      <c r="BQ288" s="450"/>
      <c r="BR288" s="450"/>
      <c r="BS288" s="450"/>
      <c r="BT288" s="450"/>
      <c r="BU288" s="450"/>
      <c r="BV288" s="450"/>
      <c r="BW288" s="450"/>
      <c r="BX288" s="450"/>
      <c r="BY288" s="450"/>
    </row>
    <row r="289" spans="1:77">
      <c r="A289" s="435"/>
      <c r="B289" s="435"/>
      <c r="C289" s="435"/>
      <c r="D289" s="435"/>
      <c r="E289" s="435"/>
      <c r="F289" s="447"/>
      <c r="G289" s="448"/>
      <c r="H289" s="450"/>
      <c r="J289" s="450"/>
      <c r="K289" s="450"/>
      <c r="L289" s="450"/>
      <c r="M289" s="450"/>
      <c r="N289" s="450"/>
      <c r="O289" s="450"/>
      <c r="P289" s="450"/>
      <c r="Q289" s="450"/>
      <c r="R289" s="450"/>
      <c r="S289" s="450"/>
      <c r="T289" s="450"/>
      <c r="U289" s="450"/>
      <c r="V289" s="450"/>
      <c r="W289" s="450"/>
      <c r="X289" s="450"/>
      <c r="Y289" s="450"/>
      <c r="Z289" s="450"/>
      <c r="AA289" s="450"/>
      <c r="AB289" s="450"/>
      <c r="AC289" s="450"/>
      <c r="AD289" s="450"/>
      <c r="AE289" s="450"/>
      <c r="AF289" s="450"/>
      <c r="AG289" s="450"/>
      <c r="AH289" s="450"/>
      <c r="AI289" s="450"/>
      <c r="AJ289" s="450"/>
      <c r="AK289" s="450"/>
      <c r="AL289" s="450"/>
      <c r="AM289" s="450"/>
      <c r="AN289" s="450"/>
      <c r="AO289" s="450"/>
      <c r="AP289" s="450"/>
      <c r="AQ289" s="450"/>
      <c r="AR289" s="450"/>
      <c r="AS289" s="450"/>
      <c r="AT289" s="450"/>
      <c r="AU289" s="450"/>
      <c r="AV289" s="450"/>
      <c r="AW289" s="450"/>
      <c r="AX289" s="450"/>
      <c r="AY289" s="450"/>
      <c r="AZ289" s="450"/>
      <c r="BA289" s="450"/>
      <c r="BB289" s="450"/>
      <c r="BC289" s="450"/>
      <c r="BD289" s="450"/>
      <c r="BE289" s="450"/>
      <c r="BF289" s="450"/>
      <c r="BG289" s="450"/>
      <c r="BH289" s="450"/>
      <c r="BI289" s="450"/>
      <c r="BJ289" s="450"/>
      <c r="BK289" s="450"/>
      <c r="BL289" s="450"/>
      <c r="BM289" s="450"/>
      <c r="BN289" s="450"/>
      <c r="BO289" s="450"/>
      <c r="BP289" s="450"/>
      <c r="BQ289" s="450"/>
      <c r="BR289" s="450"/>
      <c r="BS289" s="450"/>
      <c r="BT289" s="450"/>
      <c r="BU289" s="450"/>
      <c r="BV289" s="450"/>
      <c r="BW289" s="450"/>
      <c r="BX289" s="450"/>
      <c r="BY289" s="450"/>
    </row>
    <row r="290" spans="1:77">
      <c r="A290" s="435"/>
      <c r="B290" s="435"/>
      <c r="C290" s="435"/>
      <c r="D290" s="435"/>
      <c r="E290" s="435"/>
      <c r="F290" s="447"/>
      <c r="G290" s="448"/>
      <c r="H290" s="450"/>
      <c r="J290" s="450"/>
      <c r="K290" s="450"/>
      <c r="L290" s="450"/>
      <c r="M290" s="450"/>
      <c r="N290" s="450"/>
      <c r="O290" s="450"/>
      <c r="P290" s="450"/>
      <c r="Q290" s="450"/>
      <c r="R290" s="450"/>
      <c r="S290" s="450"/>
      <c r="T290" s="450"/>
      <c r="U290" s="450"/>
      <c r="V290" s="450"/>
      <c r="W290" s="450"/>
      <c r="X290" s="450"/>
      <c r="Y290" s="450"/>
      <c r="Z290" s="450"/>
      <c r="AA290" s="450"/>
      <c r="AB290" s="450"/>
      <c r="AC290" s="450"/>
      <c r="AD290" s="450"/>
      <c r="AE290" s="450"/>
      <c r="AF290" s="450"/>
      <c r="AG290" s="450"/>
      <c r="AH290" s="450"/>
      <c r="AI290" s="450"/>
      <c r="AJ290" s="450"/>
      <c r="AK290" s="450"/>
      <c r="AL290" s="450"/>
      <c r="AM290" s="450"/>
      <c r="AN290" s="450"/>
      <c r="AO290" s="450"/>
      <c r="AP290" s="450"/>
      <c r="AQ290" s="450"/>
      <c r="AR290" s="450"/>
      <c r="AS290" s="450"/>
      <c r="AT290" s="450"/>
      <c r="AU290" s="450"/>
      <c r="AV290" s="450"/>
      <c r="AW290" s="450"/>
      <c r="AX290" s="450"/>
      <c r="AY290" s="450"/>
      <c r="AZ290" s="450"/>
      <c r="BA290" s="450"/>
      <c r="BB290" s="450"/>
      <c r="BC290" s="450"/>
      <c r="BD290" s="450"/>
      <c r="BE290" s="450"/>
      <c r="BF290" s="450"/>
      <c r="BG290" s="450"/>
      <c r="BH290" s="450"/>
      <c r="BI290" s="450"/>
      <c r="BJ290" s="450"/>
      <c r="BK290" s="450"/>
      <c r="BL290" s="450"/>
      <c r="BM290" s="450"/>
      <c r="BN290" s="450"/>
      <c r="BO290" s="450"/>
      <c r="BP290" s="450"/>
      <c r="BQ290" s="450"/>
      <c r="BR290" s="450"/>
      <c r="BS290" s="450"/>
      <c r="BT290" s="450"/>
      <c r="BU290" s="450"/>
      <c r="BV290" s="450"/>
      <c r="BW290" s="450"/>
      <c r="BX290" s="450"/>
      <c r="BY290" s="450"/>
    </row>
    <row r="291" spans="1:77">
      <c r="A291" s="435"/>
      <c r="B291" s="435"/>
      <c r="C291" s="435"/>
      <c r="D291" s="435"/>
      <c r="E291" s="435"/>
      <c r="F291" s="447"/>
      <c r="G291" s="448"/>
      <c r="H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E291" s="450"/>
      <c r="AF291" s="450"/>
      <c r="AG291" s="450"/>
      <c r="AH291" s="450"/>
      <c r="AI291" s="450"/>
      <c r="AJ291" s="450"/>
      <c r="AK291" s="450"/>
      <c r="AL291" s="450"/>
      <c r="AM291" s="450"/>
      <c r="AN291" s="450"/>
      <c r="AO291" s="450"/>
      <c r="AP291" s="450"/>
      <c r="AQ291" s="450"/>
      <c r="AR291" s="450"/>
      <c r="AS291" s="450"/>
      <c r="AT291" s="450"/>
      <c r="AU291" s="450"/>
      <c r="AV291" s="450"/>
      <c r="AW291" s="450"/>
      <c r="AX291" s="450"/>
      <c r="AY291" s="450"/>
      <c r="AZ291" s="450"/>
      <c r="BA291" s="450"/>
      <c r="BB291" s="450"/>
      <c r="BC291" s="450"/>
      <c r="BD291" s="450"/>
      <c r="BE291" s="450"/>
      <c r="BF291" s="450"/>
      <c r="BG291" s="450"/>
      <c r="BH291" s="450"/>
      <c r="BI291" s="450"/>
      <c r="BJ291" s="450"/>
      <c r="BK291" s="450"/>
      <c r="BL291" s="450"/>
      <c r="BM291" s="450"/>
      <c r="BN291" s="450"/>
      <c r="BO291" s="450"/>
      <c r="BP291" s="450"/>
      <c r="BQ291" s="450"/>
      <c r="BR291" s="450"/>
      <c r="BS291" s="450"/>
      <c r="BT291" s="450"/>
      <c r="BU291" s="450"/>
      <c r="BV291" s="450"/>
      <c r="BW291" s="450"/>
      <c r="BX291" s="450"/>
      <c r="BY291" s="450"/>
    </row>
    <row r="292" spans="1:77">
      <c r="A292" s="435"/>
      <c r="B292" s="435"/>
      <c r="C292" s="435"/>
      <c r="D292" s="435"/>
      <c r="E292" s="435"/>
      <c r="F292" s="447"/>
      <c r="G292" s="448"/>
      <c r="H292" s="450"/>
      <c r="J292" s="450"/>
      <c r="K292" s="450"/>
      <c r="L292" s="450"/>
      <c r="M292" s="450"/>
      <c r="N292" s="450"/>
      <c r="O292" s="450"/>
      <c r="P292" s="450"/>
      <c r="Q292" s="450"/>
      <c r="R292" s="450"/>
      <c r="S292" s="450"/>
      <c r="T292" s="450"/>
      <c r="U292" s="450"/>
      <c r="V292" s="450"/>
      <c r="W292" s="450"/>
      <c r="X292" s="450"/>
      <c r="Y292" s="450"/>
      <c r="Z292" s="450"/>
      <c r="AA292" s="450"/>
      <c r="AB292" s="450"/>
      <c r="AC292" s="450"/>
      <c r="AD292" s="450"/>
      <c r="AE292" s="450"/>
      <c r="AF292" s="450"/>
      <c r="AG292" s="450"/>
      <c r="AH292" s="450"/>
      <c r="AI292" s="450"/>
      <c r="AJ292" s="450"/>
      <c r="AK292" s="450"/>
      <c r="AL292" s="450"/>
      <c r="AM292" s="450"/>
      <c r="AN292" s="450"/>
      <c r="AO292" s="450"/>
      <c r="AP292" s="450"/>
      <c r="AQ292" s="450"/>
      <c r="AR292" s="450"/>
      <c r="AS292" s="450"/>
      <c r="AT292" s="450"/>
      <c r="AU292" s="450"/>
      <c r="AV292" s="450"/>
      <c r="AW292" s="450"/>
      <c r="AX292" s="450"/>
      <c r="AY292" s="450"/>
      <c r="AZ292" s="450"/>
      <c r="BA292" s="450"/>
      <c r="BB292" s="450"/>
      <c r="BC292" s="450"/>
      <c r="BD292" s="450"/>
      <c r="BE292" s="450"/>
      <c r="BF292" s="450"/>
      <c r="BG292" s="450"/>
      <c r="BH292" s="450"/>
      <c r="BI292" s="450"/>
      <c r="BJ292" s="450"/>
      <c r="BK292" s="450"/>
      <c r="BL292" s="450"/>
      <c r="BM292" s="450"/>
      <c r="BN292" s="450"/>
      <c r="BO292" s="450"/>
      <c r="BP292" s="450"/>
      <c r="BQ292" s="450"/>
      <c r="BR292" s="450"/>
      <c r="BS292" s="450"/>
      <c r="BT292" s="450"/>
      <c r="BU292" s="450"/>
      <c r="BV292" s="450"/>
      <c r="BW292" s="450"/>
      <c r="BX292" s="450"/>
      <c r="BY292" s="450"/>
    </row>
    <row r="293" spans="1:77">
      <c r="A293" s="435"/>
      <c r="B293" s="435"/>
      <c r="C293" s="435"/>
      <c r="D293" s="435"/>
      <c r="E293" s="435"/>
      <c r="F293" s="447"/>
      <c r="G293" s="448"/>
      <c r="H293" s="450"/>
      <c r="J293" s="450"/>
      <c r="K293" s="450"/>
      <c r="L293" s="450"/>
      <c r="M293" s="450"/>
      <c r="N293" s="450"/>
      <c r="O293" s="450"/>
      <c r="P293" s="450"/>
      <c r="Q293" s="450"/>
      <c r="R293" s="450"/>
      <c r="S293" s="450"/>
      <c r="T293" s="450"/>
      <c r="U293" s="450"/>
      <c r="V293" s="450"/>
      <c r="W293" s="450"/>
      <c r="X293" s="450"/>
      <c r="Y293" s="450"/>
      <c r="Z293" s="450"/>
      <c r="AA293" s="450"/>
      <c r="AB293" s="450"/>
      <c r="AC293" s="450"/>
      <c r="AD293" s="450"/>
      <c r="AE293" s="450"/>
      <c r="AF293" s="450"/>
      <c r="AG293" s="450"/>
      <c r="AH293" s="450"/>
      <c r="AI293" s="450"/>
      <c r="AJ293" s="450"/>
      <c r="AK293" s="450"/>
      <c r="AL293" s="450"/>
      <c r="AM293" s="450"/>
      <c r="AN293" s="450"/>
      <c r="AO293" s="450"/>
      <c r="AP293" s="450"/>
      <c r="AQ293" s="450"/>
      <c r="AR293" s="450"/>
      <c r="AS293" s="450"/>
      <c r="AT293" s="450"/>
      <c r="AU293" s="450"/>
      <c r="AV293" s="450"/>
      <c r="AW293" s="450"/>
      <c r="AX293" s="450"/>
      <c r="AY293" s="450"/>
      <c r="AZ293" s="450"/>
      <c r="BA293" s="450"/>
      <c r="BB293" s="450"/>
      <c r="BC293" s="450"/>
      <c r="BD293" s="450"/>
      <c r="BE293" s="450"/>
      <c r="BF293" s="450"/>
      <c r="BG293" s="450"/>
      <c r="BH293" s="450"/>
      <c r="BI293" s="450"/>
      <c r="BJ293" s="450"/>
      <c r="BK293" s="450"/>
      <c r="BL293" s="450"/>
      <c r="BM293" s="450"/>
      <c r="BN293" s="450"/>
      <c r="BO293" s="450"/>
      <c r="BP293" s="450"/>
      <c r="BQ293" s="450"/>
      <c r="BR293" s="450"/>
      <c r="BS293" s="450"/>
      <c r="BT293" s="450"/>
      <c r="BU293" s="450"/>
      <c r="BV293" s="450"/>
      <c r="BW293" s="450"/>
      <c r="BX293" s="450"/>
      <c r="BY293" s="450"/>
    </row>
    <row r="294" spans="1:77">
      <c r="A294" s="435"/>
      <c r="B294" s="435"/>
      <c r="C294" s="435"/>
      <c r="D294" s="435"/>
      <c r="E294" s="435"/>
      <c r="F294" s="447"/>
      <c r="G294" s="448"/>
      <c r="H294" s="450"/>
      <c r="J294" s="450"/>
      <c r="K294" s="450"/>
      <c r="L294" s="450"/>
      <c r="M294" s="450"/>
      <c r="N294" s="450"/>
      <c r="O294" s="450"/>
      <c r="P294" s="450"/>
      <c r="Q294" s="450"/>
      <c r="R294" s="450"/>
      <c r="S294" s="450"/>
      <c r="T294" s="450"/>
      <c r="U294" s="450"/>
      <c r="V294" s="450"/>
      <c r="W294" s="450"/>
      <c r="X294" s="450"/>
      <c r="Y294" s="450"/>
      <c r="Z294" s="450"/>
      <c r="AA294" s="450"/>
      <c r="AB294" s="450"/>
      <c r="AC294" s="450"/>
      <c r="AD294" s="450"/>
      <c r="AE294" s="450"/>
      <c r="AF294" s="450"/>
      <c r="AG294" s="450"/>
      <c r="AH294" s="450"/>
      <c r="AI294" s="450"/>
      <c r="AJ294" s="450"/>
      <c r="AK294" s="450"/>
      <c r="AL294" s="450"/>
      <c r="AM294" s="450"/>
      <c r="AN294" s="450"/>
      <c r="AO294" s="450"/>
      <c r="AP294" s="450"/>
      <c r="AQ294" s="450"/>
      <c r="AR294" s="450"/>
      <c r="AS294" s="450"/>
      <c r="AT294" s="450"/>
      <c r="AU294" s="450"/>
      <c r="AV294" s="450"/>
      <c r="AW294" s="450"/>
      <c r="AX294" s="450"/>
      <c r="AY294" s="450"/>
      <c r="AZ294" s="450"/>
      <c r="BA294" s="450"/>
      <c r="BB294" s="450"/>
      <c r="BC294" s="450"/>
      <c r="BD294" s="450"/>
      <c r="BE294" s="450"/>
      <c r="BF294" s="450"/>
      <c r="BG294" s="450"/>
      <c r="BH294" s="450"/>
      <c r="BI294" s="450"/>
      <c r="BJ294" s="450"/>
      <c r="BK294" s="450"/>
      <c r="BL294" s="450"/>
      <c r="BM294" s="450"/>
      <c r="BN294" s="450"/>
      <c r="BO294" s="450"/>
      <c r="BP294" s="450"/>
      <c r="BQ294" s="450"/>
      <c r="BR294" s="450"/>
      <c r="BS294" s="450"/>
      <c r="BT294" s="450"/>
      <c r="BU294" s="450"/>
      <c r="BV294" s="450"/>
      <c r="BW294" s="450"/>
      <c r="BX294" s="450"/>
      <c r="BY294" s="450"/>
    </row>
    <row r="295" spans="1:77">
      <c r="A295" s="435"/>
      <c r="B295" s="435"/>
      <c r="C295" s="435"/>
      <c r="D295" s="435"/>
      <c r="E295" s="435"/>
      <c r="F295" s="447"/>
      <c r="G295" s="448"/>
      <c r="H295" s="450"/>
      <c r="J295" s="450"/>
      <c r="K295" s="450"/>
      <c r="L295" s="450"/>
      <c r="M295" s="450"/>
      <c r="N295" s="450"/>
      <c r="O295" s="450"/>
      <c r="P295" s="450"/>
      <c r="Q295" s="450"/>
      <c r="R295" s="450"/>
      <c r="S295" s="450"/>
      <c r="T295" s="450"/>
      <c r="U295" s="450"/>
      <c r="V295" s="450"/>
      <c r="W295" s="450"/>
      <c r="X295" s="450"/>
      <c r="Y295" s="450"/>
      <c r="Z295" s="450"/>
      <c r="AA295" s="450"/>
      <c r="AB295" s="450"/>
      <c r="AC295" s="450"/>
      <c r="AD295" s="450"/>
      <c r="AE295" s="450"/>
      <c r="AF295" s="450"/>
      <c r="AG295" s="450"/>
      <c r="AH295" s="450"/>
      <c r="AI295" s="450"/>
      <c r="AJ295" s="450"/>
      <c r="AK295" s="450"/>
      <c r="AL295" s="450"/>
      <c r="AM295" s="450"/>
      <c r="AN295" s="450"/>
      <c r="AO295" s="450"/>
      <c r="AP295" s="450"/>
      <c r="AQ295" s="450"/>
      <c r="AR295" s="450"/>
      <c r="AS295" s="450"/>
      <c r="AT295" s="450"/>
      <c r="AU295" s="450"/>
      <c r="AV295" s="450"/>
      <c r="AW295" s="450"/>
      <c r="AX295" s="450"/>
      <c r="AY295" s="450"/>
      <c r="AZ295" s="450"/>
      <c r="BA295" s="450"/>
      <c r="BB295" s="450"/>
      <c r="BC295" s="450"/>
      <c r="BD295" s="450"/>
      <c r="BE295" s="450"/>
      <c r="BF295" s="450"/>
      <c r="BG295" s="450"/>
      <c r="BH295" s="450"/>
      <c r="BI295" s="450"/>
      <c r="BJ295" s="450"/>
      <c r="BK295" s="450"/>
      <c r="BL295" s="450"/>
      <c r="BM295" s="450"/>
      <c r="BN295" s="450"/>
      <c r="BO295" s="450"/>
      <c r="BP295" s="450"/>
      <c r="BQ295" s="450"/>
      <c r="BR295" s="450"/>
      <c r="BS295" s="450"/>
      <c r="BT295" s="450"/>
      <c r="BU295" s="450"/>
      <c r="BV295" s="450"/>
      <c r="BW295" s="450"/>
      <c r="BX295" s="450"/>
      <c r="BY295" s="450"/>
    </row>
    <row r="296" spans="1:77">
      <c r="A296" s="435"/>
      <c r="B296" s="435"/>
      <c r="C296" s="435"/>
      <c r="D296" s="435"/>
      <c r="E296" s="435"/>
      <c r="F296" s="447"/>
      <c r="G296" s="448"/>
      <c r="H296" s="450"/>
      <c r="J296" s="450"/>
      <c r="K296" s="450"/>
      <c r="L296" s="450"/>
      <c r="M296" s="450"/>
      <c r="N296" s="450"/>
      <c r="O296" s="450"/>
      <c r="P296" s="450"/>
      <c r="Q296" s="450"/>
      <c r="R296" s="450"/>
      <c r="S296" s="450"/>
      <c r="T296" s="450"/>
      <c r="U296" s="450"/>
      <c r="V296" s="450"/>
      <c r="W296" s="450"/>
      <c r="X296" s="450"/>
      <c r="Y296" s="450"/>
      <c r="Z296" s="450"/>
      <c r="AA296" s="450"/>
      <c r="AB296" s="450"/>
      <c r="AC296" s="450"/>
      <c r="AD296" s="450"/>
      <c r="AE296" s="450"/>
      <c r="AF296" s="450"/>
      <c r="AG296" s="450"/>
      <c r="AH296" s="450"/>
      <c r="AI296" s="450"/>
      <c r="AJ296" s="450"/>
      <c r="AK296" s="450"/>
      <c r="AL296" s="450"/>
      <c r="AM296" s="450"/>
      <c r="AN296" s="450"/>
      <c r="AO296" s="450"/>
      <c r="AP296" s="450"/>
      <c r="AQ296" s="450"/>
      <c r="AR296" s="450"/>
      <c r="AS296" s="450"/>
      <c r="AT296" s="450"/>
      <c r="AU296" s="450"/>
      <c r="AV296" s="450"/>
      <c r="AW296" s="450"/>
      <c r="AX296" s="450"/>
      <c r="AY296" s="450"/>
      <c r="AZ296" s="450"/>
      <c r="BA296" s="450"/>
      <c r="BB296" s="450"/>
      <c r="BC296" s="450"/>
      <c r="BD296" s="450"/>
      <c r="BE296" s="450"/>
      <c r="BF296" s="450"/>
      <c r="BG296" s="450"/>
      <c r="BH296" s="450"/>
      <c r="BI296" s="450"/>
      <c r="BJ296" s="450"/>
      <c r="BK296" s="450"/>
      <c r="BL296" s="450"/>
      <c r="BM296" s="450"/>
      <c r="BN296" s="450"/>
      <c r="BO296" s="450"/>
      <c r="BP296" s="450"/>
      <c r="BQ296" s="450"/>
      <c r="BR296" s="450"/>
      <c r="BS296" s="450"/>
      <c r="BT296" s="450"/>
      <c r="BU296" s="450"/>
      <c r="BV296" s="450"/>
      <c r="BW296" s="450"/>
      <c r="BX296" s="450"/>
      <c r="BY296" s="450"/>
    </row>
    <row r="297" spans="1:77">
      <c r="A297" s="435"/>
      <c r="B297" s="435"/>
      <c r="C297" s="435"/>
      <c r="D297" s="435"/>
      <c r="E297" s="435"/>
      <c r="F297" s="447"/>
      <c r="G297" s="448"/>
      <c r="H297" s="450"/>
      <c r="J297" s="450"/>
      <c r="K297" s="450"/>
      <c r="L297" s="450"/>
      <c r="M297" s="450"/>
      <c r="N297" s="450"/>
      <c r="O297" s="450"/>
      <c r="P297" s="450"/>
      <c r="Q297" s="450"/>
      <c r="R297" s="450"/>
      <c r="S297" s="450"/>
      <c r="T297" s="450"/>
      <c r="U297" s="450"/>
      <c r="V297" s="450"/>
      <c r="W297" s="450"/>
      <c r="X297" s="450"/>
      <c r="Y297" s="450"/>
      <c r="Z297" s="450"/>
      <c r="AA297" s="450"/>
      <c r="AB297" s="450"/>
      <c r="AC297" s="450"/>
      <c r="AD297" s="450"/>
      <c r="AE297" s="450"/>
      <c r="AF297" s="450"/>
      <c r="AG297" s="450"/>
      <c r="AH297" s="450"/>
      <c r="AI297" s="450"/>
      <c r="AJ297" s="450"/>
      <c r="AK297" s="450"/>
      <c r="AL297" s="450"/>
      <c r="AM297" s="450"/>
      <c r="AN297" s="450"/>
      <c r="AO297" s="450"/>
      <c r="AP297" s="450"/>
      <c r="AQ297" s="450"/>
      <c r="AR297" s="450"/>
      <c r="AS297" s="450"/>
      <c r="AT297" s="450"/>
      <c r="AU297" s="450"/>
      <c r="AV297" s="450"/>
      <c r="AW297" s="450"/>
      <c r="AX297" s="450"/>
      <c r="AY297" s="450"/>
      <c r="AZ297" s="450"/>
      <c r="BA297" s="450"/>
      <c r="BB297" s="450"/>
      <c r="BC297" s="450"/>
      <c r="BD297" s="450"/>
      <c r="BE297" s="450"/>
      <c r="BF297" s="450"/>
      <c r="BG297" s="450"/>
      <c r="BH297" s="450"/>
      <c r="BI297" s="450"/>
      <c r="BJ297" s="450"/>
      <c r="BK297" s="450"/>
      <c r="BL297" s="450"/>
      <c r="BM297" s="450"/>
      <c r="BN297" s="450"/>
      <c r="BO297" s="450"/>
      <c r="BP297" s="450"/>
      <c r="BQ297" s="450"/>
      <c r="BR297" s="450"/>
      <c r="BS297" s="450"/>
      <c r="BT297" s="450"/>
      <c r="BU297" s="450"/>
      <c r="BV297" s="450"/>
      <c r="BW297" s="450"/>
      <c r="BX297" s="450"/>
      <c r="BY297" s="450"/>
    </row>
    <row r="298" spans="1:77">
      <c r="A298" s="435"/>
      <c r="B298" s="435"/>
      <c r="C298" s="435"/>
      <c r="D298" s="435"/>
      <c r="E298" s="435"/>
      <c r="F298" s="447"/>
      <c r="G298" s="448"/>
      <c r="H298" s="450"/>
      <c r="J298" s="450"/>
      <c r="K298" s="450"/>
      <c r="L298" s="450"/>
      <c r="M298" s="450"/>
      <c r="N298" s="450"/>
      <c r="O298" s="450"/>
      <c r="P298" s="450"/>
      <c r="Q298" s="450"/>
      <c r="R298" s="450"/>
      <c r="S298" s="450"/>
      <c r="T298" s="450"/>
      <c r="U298" s="450"/>
      <c r="V298" s="450"/>
      <c r="W298" s="450"/>
      <c r="X298" s="450"/>
      <c r="Y298" s="450"/>
      <c r="Z298" s="450"/>
      <c r="AA298" s="450"/>
      <c r="AB298" s="450"/>
      <c r="AC298" s="450"/>
      <c r="AD298" s="450"/>
      <c r="AE298" s="450"/>
      <c r="AF298" s="450"/>
      <c r="AG298" s="450"/>
      <c r="AH298" s="450"/>
      <c r="AI298" s="450"/>
      <c r="AJ298" s="450"/>
      <c r="AK298" s="450"/>
      <c r="AL298" s="450"/>
      <c r="AM298" s="450"/>
      <c r="AN298" s="450"/>
      <c r="AO298" s="450"/>
      <c r="AP298" s="450"/>
      <c r="AQ298" s="450"/>
      <c r="AR298" s="450"/>
      <c r="AS298" s="450"/>
      <c r="AT298" s="450"/>
      <c r="AU298" s="450"/>
      <c r="AV298" s="450"/>
      <c r="AW298" s="450"/>
      <c r="AX298" s="450"/>
      <c r="AY298" s="450"/>
      <c r="AZ298" s="450"/>
      <c r="BA298" s="450"/>
      <c r="BB298" s="450"/>
      <c r="BC298" s="450"/>
      <c r="BD298" s="450"/>
      <c r="BE298" s="450"/>
      <c r="BF298" s="450"/>
      <c r="BG298" s="450"/>
      <c r="BH298" s="450"/>
      <c r="BI298" s="450"/>
      <c r="BJ298" s="450"/>
      <c r="BK298" s="450"/>
      <c r="BL298" s="450"/>
      <c r="BM298" s="450"/>
      <c r="BN298" s="450"/>
      <c r="BO298" s="450"/>
      <c r="BP298" s="450"/>
      <c r="BQ298" s="450"/>
      <c r="BR298" s="450"/>
      <c r="BS298" s="450"/>
      <c r="BT298" s="450"/>
      <c r="BU298" s="450"/>
      <c r="BV298" s="450"/>
      <c r="BW298" s="450"/>
      <c r="BX298" s="450"/>
      <c r="BY298" s="450"/>
    </row>
    <row r="299" spans="1:77">
      <c r="A299" s="435"/>
      <c r="B299" s="435"/>
      <c r="C299" s="435"/>
      <c r="D299" s="435"/>
      <c r="E299" s="435"/>
      <c r="F299" s="447"/>
      <c r="G299" s="448"/>
      <c r="H299" s="450"/>
      <c r="J299" s="450"/>
      <c r="K299" s="450"/>
      <c r="L299" s="450"/>
      <c r="M299" s="450"/>
      <c r="N299" s="450"/>
      <c r="O299" s="450"/>
      <c r="P299" s="450"/>
      <c r="Q299" s="450"/>
      <c r="R299" s="450"/>
      <c r="S299" s="450"/>
      <c r="T299" s="450"/>
      <c r="U299" s="450"/>
      <c r="V299" s="450"/>
      <c r="W299" s="450"/>
      <c r="X299" s="450"/>
      <c r="Y299" s="450"/>
      <c r="Z299" s="450"/>
      <c r="AA299" s="450"/>
      <c r="AB299" s="450"/>
      <c r="AC299" s="450"/>
      <c r="AD299" s="450"/>
      <c r="AE299" s="450"/>
      <c r="AF299" s="450"/>
      <c r="AG299" s="450"/>
      <c r="AH299" s="450"/>
      <c r="AI299" s="450"/>
      <c r="AJ299" s="450"/>
      <c r="AK299" s="450"/>
      <c r="AL299" s="450"/>
      <c r="AM299" s="450"/>
      <c r="AN299" s="450"/>
      <c r="AO299" s="450"/>
      <c r="AP299" s="450"/>
      <c r="AQ299" s="450"/>
      <c r="AR299" s="450"/>
      <c r="AS299" s="450"/>
      <c r="AT299" s="450"/>
      <c r="AU299" s="450"/>
      <c r="AV299" s="450"/>
      <c r="AW299" s="450"/>
      <c r="AX299" s="450"/>
      <c r="AY299" s="450"/>
      <c r="AZ299" s="450"/>
      <c r="BA299" s="450"/>
      <c r="BB299" s="450"/>
      <c r="BC299" s="450"/>
      <c r="BD299" s="450"/>
      <c r="BE299" s="450"/>
      <c r="BF299" s="450"/>
      <c r="BG299" s="450"/>
      <c r="BH299" s="450"/>
      <c r="BI299" s="450"/>
      <c r="BJ299" s="450"/>
      <c r="BK299" s="450"/>
      <c r="BL299" s="450"/>
      <c r="BM299" s="450"/>
      <c r="BN299" s="450"/>
      <c r="BO299" s="450"/>
      <c r="BP299" s="450"/>
      <c r="BQ299" s="450"/>
      <c r="BR299" s="450"/>
      <c r="BS299" s="450"/>
      <c r="BT299" s="450"/>
      <c r="BU299" s="450"/>
      <c r="BV299" s="450"/>
      <c r="BW299" s="450"/>
      <c r="BX299" s="450"/>
      <c r="BY299" s="450"/>
    </row>
    <row r="300" spans="1:77">
      <c r="A300" s="435"/>
      <c r="B300" s="435"/>
      <c r="C300" s="435"/>
      <c r="D300" s="435"/>
      <c r="E300" s="435"/>
      <c r="F300" s="447"/>
      <c r="G300" s="448"/>
      <c r="H300" s="450"/>
      <c r="J300" s="450"/>
      <c r="K300" s="450"/>
      <c r="L300" s="450"/>
      <c r="M300" s="450"/>
      <c r="N300" s="450"/>
      <c r="O300" s="450"/>
      <c r="P300" s="450"/>
      <c r="Q300" s="450"/>
      <c r="R300" s="450"/>
      <c r="S300" s="450"/>
      <c r="T300" s="450"/>
      <c r="U300" s="450"/>
      <c r="V300" s="450"/>
      <c r="W300" s="450"/>
      <c r="X300" s="450"/>
      <c r="Y300" s="450"/>
      <c r="Z300" s="450"/>
      <c r="AA300" s="450"/>
      <c r="AB300" s="450"/>
      <c r="AC300" s="450"/>
      <c r="AD300" s="450"/>
      <c r="AE300" s="450"/>
      <c r="AF300" s="450"/>
      <c r="AG300" s="450"/>
      <c r="AH300" s="450"/>
      <c r="AI300" s="450"/>
      <c r="AJ300" s="450"/>
      <c r="AK300" s="450"/>
      <c r="AL300" s="450"/>
      <c r="AM300" s="450"/>
      <c r="AN300" s="450"/>
      <c r="AO300" s="450"/>
      <c r="AP300" s="450"/>
      <c r="AQ300" s="450"/>
      <c r="AR300" s="450"/>
      <c r="AS300" s="450"/>
      <c r="AT300" s="450"/>
      <c r="AU300" s="450"/>
      <c r="AV300" s="450"/>
      <c r="AW300" s="450"/>
      <c r="AX300" s="450"/>
      <c r="AY300" s="450"/>
      <c r="AZ300" s="450"/>
      <c r="BA300" s="450"/>
      <c r="BB300" s="450"/>
      <c r="BC300" s="450"/>
      <c r="BD300" s="450"/>
      <c r="BE300" s="450"/>
      <c r="BF300" s="450"/>
      <c r="BG300" s="450"/>
      <c r="BH300" s="450"/>
      <c r="BI300" s="450"/>
      <c r="BJ300" s="450"/>
      <c r="BK300" s="450"/>
      <c r="BL300" s="450"/>
      <c r="BM300" s="450"/>
      <c r="BN300" s="450"/>
      <c r="BO300" s="450"/>
      <c r="BP300" s="450"/>
      <c r="BQ300" s="450"/>
      <c r="BR300" s="450"/>
      <c r="BS300" s="450"/>
      <c r="BT300" s="450"/>
      <c r="BU300" s="450"/>
      <c r="BV300" s="450"/>
      <c r="BW300" s="450"/>
      <c r="BX300" s="450"/>
      <c r="BY300" s="450"/>
    </row>
    <row r="301" spans="1:77">
      <c r="A301" s="435"/>
      <c r="B301" s="435"/>
      <c r="C301" s="435"/>
      <c r="D301" s="435"/>
      <c r="E301" s="435"/>
      <c r="F301" s="447"/>
      <c r="G301" s="448"/>
      <c r="H301" s="450"/>
      <c r="J301" s="450"/>
      <c r="K301" s="450"/>
      <c r="L301" s="450"/>
      <c r="M301" s="450"/>
      <c r="N301" s="450"/>
      <c r="O301" s="450"/>
      <c r="P301" s="450"/>
      <c r="Q301" s="450"/>
      <c r="R301" s="450"/>
      <c r="S301" s="450"/>
      <c r="T301" s="450"/>
      <c r="U301" s="450"/>
      <c r="V301" s="450"/>
      <c r="W301" s="450"/>
      <c r="X301" s="450"/>
      <c r="Y301" s="450"/>
      <c r="Z301" s="450"/>
      <c r="AA301" s="450"/>
      <c r="AB301" s="450"/>
      <c r="AC301" s="450"/>
      <c r="AD301" s="450"/>
      <c r="AE301" s="450"/>
      <c r="AF301" s="450"/>
      <c r="AG301" s="450"/>
      <c r="AH301" s="450"/>
      <c r="AI301" s="450"/>
      <c r="AJ301" s="450"/>
      <c r="AK301" s="450"/>
      <c r="AL301" s="450"/>
      <c r="AM301" s="450"/>
      <c r="AN301" s="450"/>
      <c r="AO301" s="450"/>
      <c r="AP301" s="450"/>
      <c r="AQ301" s="450"/>
      <c r="AR301" s="450"/>
      <c r="AS301" s="450"/>
      <c r="AT301" s="450"/>
      <c r="AU301" s="450"/>
      <c r="AV301" s="450"/>
      <c r="AW301" s="450"/>
      <c r="AX301" s="450"/>
      <c r="AY301" s="450"/>
      <c r="AZ301" s="450"/>
      <c r="BA301" s="450"/>
      <c r="BB301" s="450"/>
      <c r="BC301" s="450"/>
      <c r="BD301" s="450"/>
      <c r="BE301" s="450"/>
      <c r="BF301" s="450"/>
      <c r="BG301" s="450"/>
      <c r="BH301" s="450"/>
      <c r="BI301" s="450"/>
      <c r="BJ301" s="450"/>
      <c r="BK301" s="450"/>
      <c r="BL301" s="450"/>
      <c r="BM301" s="450"/>
      <c r="BN301" s="450"/>
      <c r="BO301" s="450"/>
      <c r="BP301" s="450"/>
      <c r="BQ301" s="450"/>
      <c r="BR301" s="450"/>
      <c r="BS301" s="450"/>
      <c r="BT301" s="450"/>
      <c r="BU301" s="450"/>
      <c r="BV301" s="450"/>
      <c r="BW301" s="450"/>
      <c r="BX301" s="450"/>
      <c r="BY301" s="450"/>
    </row>
    <row r="302" spans="1:77">
      <c r="A302" s="435"/>
      <c r="B302" s="435"/>
      <c r="C302" s="435"/>
      <c r="D302" s="435"/>
      <c r="E302" s="435"/>
      <c r="F302" s="447"/>
      <c r="G302" s="448"/>
      <c r="H302" s="450"/>
      <c r="J302" s="450"/>
      <c r="K302" s="450"/>
      <c r="L302" s="450"/>
      <c r="M302" s="450"/>
      <c r="N302" s="450"/>
      <c r="O302" s="450"/>
      <c r="P302" s="450"/>
      <c r="Q302" s="450"/>
      <c r="R302" s="450"/>
      <c r="S302" s="450"/>
      <c r="T302" s="450"/>
      <c r="U302" s="450"/>
      <c r="V302" s="450"/>
      <c r="W302" s="450"/>
      <c r="X302" s="450"/>
      <c r="Y302" s="450"/>
      <c r="Z302" s="450"/>
      <c r="AA302" s="450"/>
      <c r="AB302" s="450"/>
      <c r="AC302" s="450"/>
      <c r="AD302" s="450"/>
      <c r="AE302" s="450"/>
      <c r="AF302" s="450"/>
      <c r="AG302" s="450"/>
      <c r="AH302" s="450"/>
      <c r="AI302" s="450"/>
      <c r="AJ302" s="450"/>
      <c r="AK302" s="450"/>
      <c r="AL302" s="450"/>
      <c r="AM302" s="450"/>
      <c r="AN302" s="450"/>
      <c r="AO302" s="450"/>
      <c r="AP302" s="450"/>
      <c r="AQ302" s="450"/>
      <c r="AR302" s="450"/>
      <c r="AS302" s="450"/>
      <c r="AT302" s="450"/>
      <c r="AU302" s="450"/>
      <c r="AV302" s="450"/>
      <c r="AW302" s="450"/>
      <c r="AX302" s="450"/>
      <c r="AY302" s="450"/>
      <c r="AZ302" s="450"/>
      <c r="BA302" s="450"/>
      <c r="BB302" s="450"/>
      <c r="BC302" s="450"/>
      <c r="BD302" s="450"/>
      <c r="BE302" s="450"/>
      <c r="BF302" s="450"/>
      <c r="BG302" s="450"/>
      <c r="BH302" s="450"/>
      <c r="BI302" s="450"/>
      <c r="BJ302" s="450"/>
      <c r="BK302" s="450"/>
      <c r="BL302" s="450"/>
      <c r="BM302" s="450"/>
      <c r="BN302" s="450"/>
      <c r="BO302" s="450"/>
      <c r="BP302" s="450"/>
      <c r="BQ302" s="450"/>
      <c r="BR302" s="450"/>
      <c r="BS302" s="450"/>
      <c r="BT302" s="450"/>
      <c r="BU302" s="450"/>
      <c r="BV302" s="450"/>
      <c r="BW302" s="450"/>
      <c r="BX302" s="450"/>
      <c r="BY302" s="450"/>
    </row>
    <row r="303" spans="1:77">
      <c r="A303" s="435"/>
      <c r="B303" s="435"/>
      <c r="C303" s="435"/>
      <c r="D303" s="435"/>
      <c r="E303" s="435"/>
      <c r="F303" s="447"/>
      <c r="G303" s="448"/>
      <c r="H303" s="450"/>
      <c r="J303" s="450"/>
      <c r="K303" s="450"/>
      <c r="L303" s="450"/>
      <c r="M303" s="450"/>
      <c r="N303" s="450"/>
      <c r="O303" s="450"/>
      <c r="P303" s="450"/>
      <c r="Q303" s="450"/>
      <c r="R303" s="450"/>
      <c r="S303" s="450"/>
      <c r="T303" s="450"/>
      <c r="U303" s="450"/>
      <c r="V303" s="450"/>
      <c r="W303" s="450"/>
      <c r="X303" s="450"/>
      <c r="Y303" s="450"/>
      <c r="Z303" s="450"/>
      <c r="AA303" s="450"/>
      <c r="AB303" s="450"/>
      <c r="AC303" s="450"/>
      <c r="AD303" s="450"/>
      <c r="AE303" s="450"/>
      <c r="AF303" s="450"/>
      <c r="AG303" s="450"/>
      <c r="AH303" s="450"/>
      <c r="AI303" s="450"/>
      <c r="AJ303" s="450"/>
      <c r="AK303" s="450"/>
      <c r="AL303" s="450"/>
      <c r="AM303" s="450"/>
      <c r="AN303" s="450"/>
      <c r="AO303" s="450"/>
      <c r="AP303" s="450"/>
      <c r="AQ303" s="450"/>
      <c r="AR303" s="450"/>
      <c r="AS303" s="450"/>
      <c r="AT303" s="450"/>
      <c r="AU303" s="450"/>
      <c r="AV303" s="450"/>
      <c r="AW303" s="450"/>
      <c r="AX303" s="450"/>
      <c r="AY303" s="450"/>
      <c r="AZ303" s="450"/>
      <c r="BA303" s="450"/>
      <c r="BB303" s="450"/>
      <c r="BC303" s="450"/>
      <c r="BD303" s="450"/>
      <c r="BE303" s="450"/>
      <c r="BF303" s="450"/>
      <c r="BG303" s="450"/>
      <c r="BH303" s="450"/>
      <c r="BI303" s="450"/>
      <c r="BJ303" s="450"/>
      <c r="BK303" s="450"/>
      <c r="BL303" s="450"/>
      <c r="BM303" s="450"/>
      <c r="BN303" s="450"/>
      <c r="BO303" s="450"/>
      <c r="BP303" s="450"/>
      <c r="BQ303" s="450"/>
      <c r="BR303" s="450"/>
      <c r="BS303" s="450"/>
      <c r="BT303" s="450"/>
      <c r="BU303" s="450"/>
      <c r="BV303" s="450"/>
      <c r="BW303" s="450"/>
      <c r="BX303" s="450"/>
      <c r="BY303" s="450"/>
    </row>
    <row r="304" spans="1:77">
      <c r="A304" s="435"/>
      <c r="B304" s="435"/>
      <c r="C304" s="435"/>
      <c r="D304" s="435"/>
      <c r="E304" s="435"/>
      <c r="F304" s="447"/>
      <c r="G304" s="448"/>
      <c r="H304" s="450"/>
      <c r="J304" s="450"/>
      <c r="K304" s="450"/>
      <c r="L304" s="450"/>
      <c r="M304" s="450"/>
      <c r="N304" s="450"/>
      <c r="O304" s="450"/>
      <c r="P304" s="450"/>
      <c r="Q304" s="450"/>
      <c r="R304" s="450"/>
      <c r="S304" s="450"/>
      <c r="T304" s="450"/>
      <c r="U304" s="450"/>
      <c r="V304" s="450"/>
      <c r="W304" s="450"/>
      <c r="X304" s="450"/>
      <c r="Y304" s="450"/>
      <c r="Z304" s="450"/>
      <c r="AA304" s="450"/>
      <c r="AB304" s="450"/>
      <c r="AC304" s="450"/>
      <c r="AD304" s="450"/>
      <c r="AE304" s="450"/>
      <c r="AF304" s="450"/>
      <c r="AG304" s="450"/>
      <c r="AH304" s="450"/>
      <c r="AI304" s="450"/>
      <c r="AJ304" s="450"/>
      <c r="AK304" s="450"/>
      <c r="AL304" s="450"/>
      <c r="AM304" s="450"/>
      <c r="AN304" s="450"/>
      <c r="AO304" s="450"/>
      <c r="AP304" s="450"/>
      <c r="AQ304" s="450"/>
      <c r="AR304" s="450"/>
      <c r="AS304" s="450"/>
      <c r="AT304" s="450"/>
      <c r="AU304" s="450"/>
      <c r="AV304" s="450"/>
      <c r="AW304" s="450"/>
      <c r="AX304" s="450"/>
      <c r="AY304" s="450"/>
      <c r="AZ304" s="450"/>
      <c r="BA304" s="450"/>
      <c r="BB304" s="450"/>
      <c r="BC304" s="450"/>
      <c r="BD304" s="450"/>
      <c r="BE304" s="450"/>
      <c r="BF304" s="450"/>
      <c r="BG304" s="450"/>
      <c r="BH304" s="450"/>
      <c r="BI304" s="450"/>
      <c r="BJ304" s="450"/>
      <c r="BK304" s="450"/>
      <c r="BL304" s="450"/>
      <c r="BM304" s="450"/>
      <c r="BN304" s="450"/>
      <c r="BO304" s="450"/>
      <c r="BP304" s="450"/>
      <c r="BQ304" s="450"/>
      <c r="BR304" s="450"/>
      <c r="BS304" s="450"/>
      <c r="BT304" s="450"/>
      <c r="BU304" s="450"/>
      <c r="BV304" s="450"/>
      <c r="BW304" s="450"/>
      <c r="BX304" s="450"/>
      <c r="BY304" s="450"/>
    </row>
    <row r="305" spans="1:77">
      <c r="A305" s="435"/>
      <c r="B305" s="435"/>
      <c r="C305" s="435"/>
      <c r="D305" s="435"/>
      <c r="E305" s="435"/>
      <c r="F305" s="447"/>
      <c r="G305" s="448"/>
      <c r="H305" s="450"/>
      <c r="J305" s="450"/>
      <c r="K305" s="450"/>
      <c r="L305" s="450"/>
      <c r="M305" s="450"/>
      <c r="N305" s="450"/>
      <c r="O305" s="450"/>
      <c r="P305" s="450"/>
      <c r="Q305" s="450"/>
      <c r="R305" s="450"/>
      <c r="S305" s="450"/>
      <c r="T305" s="450"/>
      <c r="U305" s="450"/>
      <c r="V305" s="450"/>
      <c r="W305" s="450"/>
      <c r="X305" s="450"/>
      <c r="Y305" s="450"/>
      <c r="Z305" s="450"/>
      <c r="AA305" s="450"/>
      <c r="AB305" s="450"/>
      <c r="AC305" s="450"/>
      <c r="AD305" s="450"/>
      <c r="AE305" s="450"/>
      <c r="AF305" s="450"/>
      <c r="AG305" s="450"/>
      <c r="AH305" s="450"/>
      <c r="AI305" s="450"/>
      <c r="AJ305" s="450"/>
      <c r="AK305" s="450"/>
      <c r="AL305" s="450"/>
      <c r="AM305" s="450"/>
      <c r="AN305" s="450"/>
      <c r="AO305" s="450"/>
      <c r="AP305" s="450"/>
      <c r="AQ305" s="450"/>
      <c r="AR305" s="450"/>
      <c r="AS305" s="450"/>
      <c r="AT305" s="450"/>
      <c r="AU305" s="450"/>
      <c r="AV305" s="450"/>
      <c r="AW305" s="450"/>
      <c r="AX305" s="450"/>
      <c r="AY305" s="450"/>
      <c r="AZ305" s="450"/>
      <c r="BA305" s="450"/>
      <c r="BB305" s="450"/>
      <c r="BC305" s="450"/>
      <c r="BD305" s="450"/>
      <c r="BE305" s="450"/>
      <c r="BF305" s="450"/>
      <c r="BG305" s="450"/>
      <c r="BH305" s="450"/>
      <c r="BI305" s="450"/>
      <c r="BJ305" s="450"/>
      <c r="BK305" s="450"/>
      <c r="BL305" s="450"/>
      <c r="BM305" s="450"/>
      <c r="BN305" s="450"/>
      <c r="BO305" s="450"/>
      <c r="BP305" s="450"/>
      <c r="BQ305" s="450"/>
      <c r="BR305" s="450"/>
      <c r="BS305" s="450"/>
      <c r="BT305" s="450"/>
      <c r="BU305" s="450"/>
      <c r="BV305" s="450"/>
      <c r="BW305" s="450"/>
      <c r="BX305" s="450"/>
      <c r="BY305" s="450"/>
    </row>
    <row r="306" spans="1:77">
      <c r="A306" s="435"/>
      <c r="B306" s="435"/>
      <c r="C306" s="435"/>
      <c r="D306" s="435"/>
      <c r="E306" s="435"/>
      <c r="F306" s="447"/>
      <c r="G306" s="448"/>
      <c r="H306" s="450"/>
      <c r="J306" s="450"/>
      <c r="K306" s="450"/>
      <c r="L306" s="450"/>
      <c r="M306" s="450"/>
      <c r="N306" s="450"/>
      <c r="O306" s="450"/>
      <c r="P306" s="450"/>
      <c r="Q306" s="450"/>
      <c r="R306" s="450"/>
      <c r="S306" s="450"/>
      <c r="T306" s="450"/>
      <c r="U306" s="450"/>
      <c r="V306" s="450"/>
      <c r="W306" s="450"/>
      <c r="X306" s="450"/>
      <c r="Y306" s="450"/>
      <c r="Z306" s="450"/>
      <c r="AA306" s="450"/>
      <c r="AB306" s="450"/>
      <c r="AC306" s="450"/>
      <c r="AD306" s="450"/>
      <c r="AE306" s="450"/>
      <c r="AF306" s="450"/>
      <c r="AG306" s="450"/>
      <c r="AH306" s="450"/>
      <c r="AI306" s="450"/>
      <c r="AJ306" s="450"/>
      <c r="AK306" s="450"/>
      <c r="AL306" s="450"/>
      <c r="AM306" s="450"/>
      <c r="AN306" s="450"/>
      <c r="AO306" s="450"/>
      <c r="AP306" s="450"/>
      <c r="AQ306" s="450"/>
      <c r="AR306" s="450"/>
      <c r="AS306" s="450"/>
      <c r="AT306" s="450"/>
      <c r="AU306" s="450"/>
      <c r="AV306" s="450"/>
      <c r="AW306" s="450"/>
      <c r="AX306" s="450"/>
      <c r="AY306" s="450"/>
      <c r="AZ306" s="450"/>
      <c r="BA306" s="450"/>
      <c r="BB306" s="450"/>
      <c r="BC306" s="450"/>
      <c r="BD306" s="450"/>
      <c r="BE306" s="450"/>
      <c r="BF306" s="450"/>
      <c r="BG306" s="450"/>
      <c r="BH306" s="450"/>
      <c r="BI306" s="450"/>
      <c r="BJ306" s="450"/>
      <c r="BK306" s="450"/>
      <c r="BL306" s="450"/>
      <c r="BM306" s="450"/>
      <c r="BN306" s="450"/>
      <c r="BO306" s="450"/>
      <c r="BP306" s="450"/>
      <c r="BQ306" s="450"/>
      <c r="BR306" s="450"/>
      <c r="BS306" s="450"/>
      <c r="BT306" s="450"/>
      <c r="BU306" s="450"/>
      <c r="BV306" s="450"/>
      <c r="BW306" s="450"/>
      <c r="BX306" s="450"/>
      <c r="BY306" s="450"/>
    </row>
    <row r="307" spans="1:77">
      <c r="A307" s="435"/>
      <c r="B307" s="435"/>
      <c r="C307" s="435"/>
      <c r="D307" s="435"/>
      <c r="E307" s="435"/>
      <c r="F307" s="447"/>
      <c r="G307" s="448"/>
      <c r="H307" s="450"/>
      <c r="J307" s="450"/>
      <c r="K307" s="450"/>
      <c r="L307" s="450"/>
      <c r="M307" s="450"/>
      <c r="N307" s="450"/>
      <c r="O307" s="450"/>
      <c r="P307" s="450"/>
      <c r="Q307" s="450"/>
      <c r="R307" s="450"/>
      <c r="S307" s="450"/>
      <c r="T307" s="450"/>
      <c r="U307" s="450"/>
      <c r="V307" s="450"/>
      <c r="W307" s="450"/>
      <c r="X307" s="450"/>
      <c r="Y307" s="450"/>
      <c r="Z307" s="450"/>
      <c r="AA307" s="450"/>
      <c r="AB307" s="450"/>
      <c r="AC307" s="450"/>
      <c r="AD307" s="450"/>
      <c r="AE307" s="450"/>
      <c r="AF307" s="450"/>
      <c r="AG307" s="450"/>
      <c r="AH307" s="450"/>
      <c r="AI307" s="450"/>
      <c r="AJ307" s="450"/>
      <c r="AK307" s="450"/>
      <c r="AL307" s="450"/>
      <c r="AM307" s="450"/>
      <c r="AN307" s="450"/>
      <c r="AO307" s="450"/>
      <c r="AP307" s="450"/>
      <c r="AQ307" s="450"/>
      <c r="AR307" s="450"/>
      <c r="AS307" s="450"/>
      <c r="AT307" s="450"/>
      <c r="AU307" s="450"/>
      <c r="AV307" s="450"/>
      <c r="AW307" s="450"/>
      <c r="AX307" s="450"/>
      <c r="AY307" s="450"/>
      <c r="AZ307" s="450"/>
      <c r="BA307" s="450"/>
      <c r="BB307" s="450"/>
      <c r="BC307" s="450"/>
      <c r="BD307" s="450"/>
      <c r="BE307" s="450"/>
      <c r="BF307" s="450"/>
      <c r="BG307" s="450"/>
      <c r="BH307" s="450"/>
      <c r="BI307" s="450"/>
      <c r="BJ307" s="450"/>
      <c r="BK307" s="450"/>
      <c r="BL307" s="450"/>
      <c r="BM307" s="450"/>
      <c r="BN307" s="450"/>
      <c r="BO307" s="450"/>
      <c r="BP307" s="450"/>
      <c r="BQ307" s="450"/>
      <c r="BR307" s="450"/>
      <c r="BS307" s="450"/>
      <c r="BT307" s="450"/>
      <c r="BU307" s="450"/>
      <c r="BV307" s="450"/>
      <c r="BW307" s="450"/>
      <c r="BX307" s="450"/>
      <c r="BY307" s="450"/>
    </row>
    <row r="308" spans="1:77">
      <c r="A308" s="435"/>
      <c r="B308" s="435"/>
      <c r="C308" s="435"/>
      <c r="D308" s="435"/>
      <c r="E308" s="435"/>
      <c r="F308" s="447"/>
      <c r="G308" s="448"/>
      <c r="H308" s="450"/>
      <c r="J308" s="450"/>
      <c r="K308" s="450"/>
      <c r="L308" s="450"/>
      <c r="M308" s="450"/>
      <c r="N308" s="450"/>
      <c r="O308" s="450"/>
      <c r="P308" s="450"/>
      <c r="Q308" s="450"/>
      <c r="R308" s="450"/>
      <c r="S308" s="450"/>
      <c r="T308" s="450"/>
      <c r="U308" s="450"/>
      <c r="V308" s="450"/>
      <c r="W308" s="450"/>
      <c r="X308" s="450"/>
      <c r="Y308" s="450"/>
      <c r="Z308" s="450"/>
      <c r="AA308" s="450"/>
      <c r="AB308" s="450"/>
      <c r="AC308" s="450"/>
      <c r="AD308" s="450"/>
      <c r="AE308" s="450"/>
      <c r="AF308" s="450"/>
      <c r="AG308" s="450"/>
      <c r="AH308" s="450"/>
      <c r="AI308" s="450"/>
      <c r="AJ308" s="450"/>
      <c r="AK308" s="450"/>
      <c r="AL308" s="450"/>
      <c r="AM308" s="450"/>
      <c r="AN308" s="450"/>
      <c r="AO308" s="450"/>
      <c r="AP308" s="450"/>
      <c r="AQ308" s="450"/>
      <c r="AR308" s="450"/>
      <c r="AS308" s="450"/>
      <c r="AT308" s="450"/>
      <c r="AU308" s="450"/>
      <c r="AV308" s="450"/>
      <c r="AW308" s="450"/>
      <c r="AX308" s="450"/>
      <c r="AY308" s="450"/>
      <c r="AZ308" s="450"/>
      <c r="BA308" s="450"/>
      <c r="BB308" s="450"/>
      <c r="BC308" s="450"/>
      <c r="BD308" s="450"/>
      <c r="BE308" s="450"/>
      <c r="BF308" s="450"/>
      <c r="BG308" s="450"/>
      <c r="BH308" s="450"/>
      <c r="BI308" s="450"/>
      <c r="BJ308" s="450"/>
      <c r="BK308" s="450"/>
      <c r="BL308" s="450"/>
      <c r="BM308" s="450"/>
      <c r="BN308" s="450"/>
      <c r="BO308" s="450"/>
      <c r="BP308" s="450"/>
      <c r="BQ308" s="450"/>
      <c r="BR308" s="450"/>
      <c r="BS308" s="450"/>
      <c r="BT308" s="450"/>
      <c r="BU308" s="450"/>
      <c r="BV308" s="450"/>
      <c r="BW308" s="450"/>
      <c r="BX308" s="450"/>
      <c r="BY308" s="450"/>
    </row>
    <row r="309" spans="1:77">
      <c r="A309" s="435"/>
      <c r="B309" s="435"/>
      <c r="C309" s="435"/>
      <c r="D309" s="435"/>
      <c r="E309" s="435"/>
      <c r="F309" s="447"/>
      <c r="G309" s="448"/>
      <c r="H309" s="450"/>
      <c r="J309" s="450"/>
      <c r="K309" s="450"/>
      <c r="L309" s="450"/>
      <c r="M309" s="450"/>
      <c r="N309" s="450"/>
      <c r="O309" s="450"/>
      <c r="P309" s="450"/>
      <c r="Q309" s="450"/>
      <c r="R309" s="450"/>
      <c r="S309" s="450"/>
      <c r="T309" s="450"/>
      <c r="U309" s="450"/>
      <c r="V309" s="450"/>
      <c r="W309" s="450"/>
      <c r="X309" s="450"/>
      <c r="Y309" s="450"/>
      <c r="Z309" s="450"/>
      <c r="AA309" s="450"/>
      <c r="AB309" s="450"/>
      <c r="AC309" s="450"/>
      <c r="AD309" s="450"/>
      <c r="AE309" s="450"/>
      <c r="AF309" s="450"/>
      <c r="AG309" s="450"/>
      <c r="AH309" s="450"/>
      <c r="AI309" s="450"/>
      <c r="AJ309" s="450"/>
      <c r="AK309" s="450"/>
      <c r="AL309" s="450"/>
      <c r="AM309" s="450"/>
      <c r="AN309" s="450"/>
      <c r="AO309" s="450"/>
      <c r="AP309" s="450"/>
      <c r="AQ309" s="450"/>
      <c r="AR309" s="450"/>
      <c r="AS309" s="450"/>
      <c r="AT309" s="450"/>
      <c r="AU309" s="450"/>
      <c r="AV309" s="450"/>
      <c r="AW309" s="450"/>
      <c r="AX309" s="450"/>
      <c r="AY309" s="450"/>
      <c r="AZ309" s="450"/>
      <c r="BA309" s="450"/>
      <c r="BB309" s="450"/>
      <c r="BC309" s="450"/>
      <c r="BD309" s="450"/>
      <c r="BE309" s="450"/>
      <c r="BF309" s="450"/>
      <c r="BG309" s="450"/>
      <c r="BH309" s="450"/>
      <c r="BI309" s="450"/>
      <c r="BJ309" s="450"/>
      <c r="BK309" s="450"/>
      <c r="BL309" s="450"/>
      <c r="BM309" s="450"/>
      <c r="BN309" s="450"/>
      <c r="BO309" s="450"/>
      <c r="BP309" s="450"/>
      <c r="BQ309" s="450"/>
      <c r="BR309" s="450"/>
      <c r="BS309" s="450"/>
      <c r="BT309" s="450"/>
      <c r="BU309" s="450"/>
      <c r="BV309" s="450"/>
      <c r="BW309" s="450"/>
      <c r="BX309" s="450"/>
      <c r="BY309" s="450"/>
    </row>
    <row r="310" spans="1:77">
      <c r="A310" s="435"/>
      <c r="B310" s="435"/>
      <c r="C310" s="435"/>
      <c r="D310" s="435"/>
      <c r="E310" s="435"/>
      <c r="F310" s="447"/>
      <c r="G310" s="448"/>
      <c r="H310" s="450"/>
      <c r="J310" s="450"/>
      <c r="K310" s="450"/>
      <c r="L310" s="450"/>
      <c r="M310" s="450"/>
      <c r="N310" s="450"/>
      <c r="O310" s="450"/>
      <c r="P310" s="450"/>
      <c r="Q310" s="450"/>
      <c r="R310" s="450"/>
      <c r="S310" s="450"/>
      <c r="T310" s="450"/>
      <c r="U310" s="450"/>
      <c r="V310" s="450"/>
      <c r="W310" s="450"/>
      <c r="X310" s="450"/>
      <c r="Y310" s="450"/>
      <c r="Z310" s="450"/>
      <c r="AA310" s="450"/>
      <c r="AB310" s="450"/>
      <c r="AC310" s="450"/>
      <c r="AD310" s="450"/>
      <c r="AE310" s="450"/>
      <c r="AF310" s="450"/>
      <c r="AG310" s="450"/>
      <c r="AH310" s="450"/>
      <c r="AI310" s="450"/>
      <c r="AJ310" s="450"/>
      <c r="AK310" s="450"/>
      <c r="AL310" s="450"/>
      <c r="AM310" s="450"/>
      <c r="AN310" s="450"/>
      <c r="AO310" s="450"/>
      <c r="AP310" s="450"/>
      <c r="AQ310" s="450"/>
      <c r="AR310" s="450"/>
      <c r="AS310" s="450"/>
      <c r="AT310" s="450"/>
      <c r="AU310" s="450"/>
      <c r="AV310" s="450"/>
      <c r="AW310" s="450"/>
      <c r="AX310" s="450"/>
      <c r="AY310" s="450"/>
      <c r="AZ310" s="450"/>
      <c r="BA310" s="450"/>
      <c r="BB310" s="450"/>
      <c r="BC310" s="450"/>
      <c r="BD310" s="450"/>
      <c r="BE310" s="450"/>
      <c r="BF310" s="450"/>
      <c r="BG310" s="450"/>
      <c r="BH310" s="450"/>
      <c r="BI310" s="450"/>
      <c r="BJ310" s="450"/>
      <c r="BK310" s="450"/>
      <c r="BL310" s="450"/>
      <c r="BM310" s="450"/>
      <c r="BN310" s="450"/>
      <c r="BO310" s="450"/>
      <c r="BP310" s="450"/>
      <c r="BQ310" s="450"/>
      <c r="BR310" s="450"/>
      <c r="BS310" s="450"/>
      <c r="BT310" s="450"/>
      <c r="BU310" s="450"/>
      <c r="BV310" s="450"/>
      <c r="BW310" s="450"/>
      <c r="BX310" s="450"/>
      <c r="BY310" s="450"/>
    </row>
    <row r="311" spans="1:77">
      <c r="A311" s="435"/>
      <c r="B311" s="435"/>
      <c r="C311" s="435"/>
      <c r="D311" s="435"/>
      <c r="E311" s="435"/>
      <c r="F311" s="447"/>
      <c r="G311" s="448"/>
      <c r="H311" s="450"/>
      <c r="J311" s="450"/>
      <c r="K311" s="450"/>
      <c r="L311" s="450"/>
      <c r="M311" s="450"/>
      <c r="N311" s="450"/>
      <c r="O311" s="450"/>
      <c r="P311" s="450"/>
      <c r="Q311" s="450"/>
      <c r="R311" s="450"/>
      <c r="S311" s="450"/>
      <c r="T311" s="450"/>
      <c r="U311" s="450"/>
      <c r="V311" s="450"/>
      <c r="W311" s="450"/>
      <c r="X311" s="450"/>
      <c r="Y311" s="450"/>
      <c r="Z311" s="450"/>
      <c r="AA311" s="450"/>
      <c r="AB311" s="450"/>
      <c r="AC311" s="450"/>
      <c r="AD311" s="450"/>
      <c r="AE311" s="450"/>
      <c r="AF311" s="450"/>
      <c r="AG311" s="450"/>
      <c r="AH311" s="450"/>
      <c r="AI311" s="450"/>
      <c r="AJ311" s="450"/>
      <c r="AK311" s="450"/>
      <c r="AL311" s="450"/>
      <c r="AM311" s="450"/>
      <c r="AN311" s="450"/>
      <c r="AO311" s="450"/>
      <c r="AP311" s="450"/>
      <c r="AQ311" s="450"/>
      <c r="AR311" s="450"/>
      <c r="AS311" s="450"/>
      <c r="AT311" s="450"/>
      <c r="AU311" s="450"/>
      <c r="AV311" s="450"/>
      <c r="AW311" s="450"/>
      <c r="AX311" s="450"/>
      <c r="AY311" s="450"/>
      <c r="AZ311" s="450"/>
      <c r="BA311" s="450"/>
      <c r="BB311" s="450"/>
      <c r="BC311" s="450"/>
      <c r="BD311" s="450"/>
      <c r="BE311" s="450"/>
      <c r="BF311" s="450"/>
      <c r="BG311" s="450"/>
      <c r="BH311" s="450"/>
      <c r="BI311" s="450"/>
      <c r="BJ311" s="450"/>
      <c r="BK311" s="450"/>
      <c r="BL311" s="450"/>
      <c r="BM311" s="450"/>
      <c r="BN311" s="450"/>
      <c r="BO311" s="450"/>
      <c r="BP311" s="450"/>
      <c r="BQ311" s="450"/>
      <c r="BR311" s="450"/>
      <c r="BS311" s="450"/>
      <c r="BT311" s="450"/>
      <c r="BU311" s="450"/>
      <c r="BV311" s="450"/>
      <c r="BW311" s="450"/>
      <c r="BX311" s="450"/>
      <c r="BY311" s="450"/>
    </row>
    <row r="312" spans="1:77">
      <c r="A312" s="435"/>
      <c r="B312" s="435"/>
      <c r="C312" s="435"/>
      <c r="D312" s="435"/>
      <c r="E312" s="435"/>
      <c r="F312" s="447"/>
      <c r="G312" s="448"/>
      <c r="H312" s="450"/>
      <c r="J312" s="450"/>
      <c r="K312" s="450"/>
      <c r="L312" s="450"/>
      <c r="M312" s="450"/>
      <c r="N312" s="450"/>
      <c r="O312" s="450"/>
      <c r="P312" s="450"/>
      <c r="Q312" s="450"/>
      <c r="R312" s="450"/>
      <c r="S312" s="450"/>
      <c r="T312" s="450"/>
      <c r="U312" s="450"/>
      <c r="V312" s="450"/>
      <c r="W312" s="450"/>
      <c r="X312" s="450"/>
      <c r="Y312" s="450"/>
      <c r="Z312" s="450"/>
      <c r="AA312" s="450"/>
      <c r="AB312" s="450"/>
      <c r="AC312" s="450"/>
      <c r="AD312" s="450"/>
      <c r="AE312" s="450"/>
      <c r="AF312" s="450"/>
      <c r="AG312" s="450"/>
      <c r="AH312" s="450"/>
      <c r="AI312" s="450"/>
      <c r="AJ312" s="450"/>
      <c r="AK312" s="450"/>
      <c r="AL312" s="450"/>
      <c r="AM312" s="450"/>
      <c r="AN312" s="450"/>
      <c r="AO312" s="450"/>
      <c r="AP312" s="450"/>
      <c r="AQ312" s="450"/>
      <c r="AR312" s="450"/>
      <c r="AS312" s="450"/>
      <c r="AT312" s="450"/>
      <c r="AU312" s="450"/>
      <c r="AV312" s="450"/>
      <c r="AW312" s="450"/>
      <c r="AX312" s="450"/>
      <c r="AY312" s="450"/>
      <c r="AZ312" s="450"/>
      <c r="BA312" s="450"/>
      <c r="BB312" s="450"/>
      <c r="BC312" s="450"/>
      <c r="BD312" s="450"/>
      <c r="BE312" s="450"/>
      <c r="BF312" s="450"/>
      <c r="BG312" s="450"/>
      <c r="BH312" s="450"/>
      <c r="BI312" s="450"/>
      <c r="BJ312" s="450"/>
      <c r="BK312" s="450"/>
      <c r="BL312" s="450"/>
      <c r="BM312" s="450"/>
      <c r="BN312" s="450"/>
      <c r="BO312" s="450"/>
      <c r="BP312" s="450"/>
      <c r="BQ312" s="450"/>
      <c r="BR312" s="450"/>
      <c r="BS312" s="450"/>
      <c r="BT312" s="450"/>
      <c r="BU312" s="450"/>
      <c r="BV312" s="450"/>
      <c r="BW312" s="450"/>
      <c r="BX312" s="450"/>
      <c r="BY312" s="450"/>
    </row>
    <row r="313" spans="1:77">
      <c r="A313" s="435"/>
      <c r="B313" s="435"/>
      <c r="C313" s="435"/>
      <c r="D313" s="435"/>
      <c r="E313" s="435"/>
      <c r="F313" s="447"/>
      <c r="G313" s="448"/>
      <c r="H313" s="450"/>
      <c r="J313" s="450"/>
      <c r="K313" s="450"/>
      <c r="L313" s="450"/>
      <c r="M313" s="450"/>
      <c r="N313" s="450"/>
      <c r="O313" s="450"/>
      <c r="P313" s="450"/>
      <c r="Q313" s="450"/>
      <c r="R313" s="450"/>
      <c r="S313" s="450"/>
      <c r="T313" s="450"/>
      <c r="U313" s="450"/>
      <c r="V313" s="450"/>
      <c r="W313" s="450"/>
      <c r="X313" s="450"/>
      <c r="Y313" s="450"/>
      <c r="Z313" s="450"/>
      <c r="AA313" s="450"/>
      <c r="AB313" s="450"/>
      <c r="AC313" s="450"/>
      <c r="AD313" s="450"/>
      <c r="AE313" s="450"/>
      <c r="AF313" s="450"/>
      <c r="AG313" s="450"/>
      <c r="AH313" s="450"/>
      <c r="AI313" s="450"/>
      <c r="AJ313" s="450"/>
      <c r="AK313" s="450"/>
      <c r="AL313" s="450"/>
      <c r="AM313" s="450"/>
      <c r="AN313" s="450"/>
      <c r="AO313" s="450"/>
      <c r="AP313" s="450"/>
      <c r="AQ313" s="450"/>
      <c r="AR313" s="450"/>
      <c r="AS313" s="450"/>
      <c r="AT313" s="450"/>
      <c r="AU313" s="450"/>
      <c r="AV313" s="450"/>
      <c r="AW313" s="450"/>
      <c r="AX313" s="450"/>
      <c r="AY313" s="450"/>
      <c r="AZ313" s="450"/>
      <c r="BA313" s="450"/>
      <c r="BB313" s="450"/>
      <c r="BC313" s="450"/>
      <c r="BD313" s="450"/>
      <c r="BE313" s="450"/>
      <c r="BF313" s="450"/>
      <c r="BG313" s="450"/>
      <c r="BH313" s="450"/>
      <c r="BI313" s="450"/>
      <c r="BJ313" s="450"/>
      <c r="BK313" s="450"/>
      <c r="BL313" s="450"/>
      <c r="BM313" s="450"/>
      <c r="BN313" s="450"/>
      <c r="BO313" s="450"/>
      <c r="BP313" s="450"/>
      <c r="BQ313" s="450"/>
      <c r="BR313" s="450"/>
      <c r="BS313" s="450"/>
      <c r="BT313" s="450"/>
      <c r="BU313" s="450"/>
      <c r="BV313" s="450"/>
      <c r="BW313" s="450"/>
      <c r="BX313" s="450"/>
      <c r="BY313" s="450"/>
    </row>
    <row r="314" spans="1:77">
      <c r="A314" s="435"/>
      <c r="B314" s="435"/>
      <c r="C314" s="435"/>
      <c r="D314" s="435"/>
      <c r="E314" s="435"/>
      <c r="F314" s="447"/>
      <c r="G314" s="448"/>
      <c r="H314" s="450"/>
      <c r="J314" s="450"/>
      <c r="K314" s="450"/>
      <c r="L314" s="450"/>
      <c r="M314" s="450"/>
      <c r="N314" s="450"/>
      <c r="O314" s="450"/>
      <c r="P314" s="450"/>
      <c r="Q314" s="450"/>
      <c r="R314" s="450"/>
      <c r="S314" s="450"/>
      <c r="T314" s="450"/>
      <c r="U314" s="450"/>
      <c r="V314" s="450"/>
      <c r="W314" s="450"/>
      <c r="X314" s="450"/>
      <c r="Y314" s="450"/>
      <c r="Z314" s="450"/>
      <c r="AA314" s="450"/>
      <c r="AB314" s="450"/>
      <c r="AC314" s="450"/>
      <c r="AD314" s="450"/>
      <c r="AE314" s="450"/>
      <c r="AF314" s="450"/>
      <c r="AG314" s="450"/>
      <c r="AH314" s="450"/>
      <c r="AI314" s="450"/>
      <c r="AJ314" s="450"/>
      <c r="AK314" s="450"/>
      <c r="AL314" s="450"/>
      <c r="AM314" s="450"/>
      <c r="AN314" s="450"/>
      <c r="AO314" s="450"/>
      <c r="AP314" s="450"/>
      <c r="AQ314" s="450"/>
      <c r="AR314" s="450"/>
      <c r="AS314" s="450"/>
      <c r="AT314" s="450"/>
      <c r="AU314" s="450"/>
      <c r="AV314" s="450"/>
      <c r="AW314" s="450"/>
      <c r="AX314" s="450"/>
      <c r="AY314" s="450"/>
      <c r="AZ314" s="450"/>
      <c r="BA314" s="450"/>
      <c r="BB314" s="450"/>
      <c r="BC314" s="450"/>
      <c r="BD314" s="450"/>
      <c r="BE314" s="450"/>
      <c r="BF314" s="450"/>
      <c r="BG314" s="450"/>
      <c r="BH314" s="450"/>
      <c r="BI314" s="450"/>
      <c r="BJ314" s="450"/>
      <c r="BK314" s="450"/>
      <c r="BL314" s="450"/>
      <c r="BM314" s="450"/>
      <c r="BN314" s="450"/>
      <c r="BO314" s="450"/>
      <c r="BP314" s="450"/>
      <c r="BQ314" s="450"/>
      <c r="BR314" s="450"/>
      <c r="BS314" s="450"/>
      <c r="BT314" s="450"/>
      <c r="BU314" s="450"/>
      <c r="BV314" s="450"/>
      <c r="BW314" s="450"/>
      <c r="BX314" s="450"/>
      <c r="BY314" s="450"/>
    </row>
    <row r="315" spans="1:77">
      <c r="A315" s="435"/>
      <c r="B315" s="435"/>
      <c r="C315" s="435"/>
      <c r="D315" s="435"/>
      <c r="E315" s="435"/>
      <c r="F315" s="447"/>
      <c r="G315" s="448"/>
      <c r="H315" s="450"/>
      <c r="J315" s="450"/>
      <c r="K315" s="450"/>
      <c r="L315" s="450"/>
      <c r="M315" s="450"/>
      <c r="N315" s="450"/>
      <c r="O315" s="450"/>
      <c r="P315" s="450"/>
      <c r="Q315" s="450"/>
      <c r="R315" s="450"/>
      <c r="S315" s="450"/>
      <c r="T315" s="450"/>
      <c r="U315" s="450"/>
      <c r="V315" s="450"/>
      <c r="W315" s="450"/>
      <c r="X315" s="450"/>
      <c r="Y315" s="450"/>
      <c r="Z315" s="450"/>
      <c r="AA315" s="450"/>
      <c r="AB315" s="450"/>
      <c r="AC315" s="450"/>
      <c r="AD315" s="450"/>
      <c r="AE315" s="450"/>
      <c r="AF315" s="450"/>
      <c r="AG315" s="450"/>
      <c r="AH315" s="450"/>
      <c r="AI315" s="450"/>
      <c r="AJ315" s="450"/>
      <c r="AK315" s="450"/>
      <c r="AL315" s="450"/>
      <c r="AM315" s="450"/>
      <c r="AN315" s="450"/>
      <c r="AO315" s="450"/>
      <c r="AP315" s="450"/>
      <c r="AQ315" s="450"/>
      <c r="AR315" s="450"/>
      <c r="AS315" s="450"/>
      <c r="AT315" s="450"/>
      <c r="AU315" s="450"/>
      <c r="AV315" s="450"/>
      <c r="AW315" s="450"/>
      <c r="AX315" s="450"/>
      <c r="AY315" s="450"/>
      <c r="AZ315" s="450"/>
      <c r="BA315" s="450"/>
      <c r="BB315" s="450"/>
      <c r="BC315" s="450"/>
      <c r="BD315" s="450"/>
      <c r="BE315" s="450"/>
      <c r="BF315" s="450"/>
      <c r="BG315" s="450"/>
      <c r="BH315" s="450"/>
      <c r="BI315" s="450"/>
      <c r="BJ315" s="450"/>
      <c r="BK315" s="450"/>
      <c r="BL315" s="450"/>
      <c r="BM315" s="450"/>
      <c r="BN315" s="450"/>
      <c r="BO315" s="450"/>
      <c r="BP315" s="450"/>
      <c r="BQ315" s="450"/>
      <c r="BR315" s="450"/>
      <c r="BS315" s="450"/>
      <c r="BT315" s="450"/>
      <c r="BU315" s="450"/>
      <c r="BV315" s="450"/>
      <c r="BW315" s="450"/>
      <c r="BX315" s="450"/>
      <c r="BY315" s="450"/>
    </row>
    <row r="316" spans="1:77">
      <c r="A316" s="435"/>
      <c r="B316" s="435"/>
      <c r="C316" s="435"/>
      <c r="D316" s="435"/>
      <c r="E316" s="435"/>
      <c r="F316" s="447"/>
      <c r="G316" s="448"/>
      <c r="H316" s="450"/>
      <c r="J316" s="450"/>
      <c r="K316" s="450"/>
      <c r="L316" s="450"/>
      <c r="M316" s="450"/>
      <c r="N316" s="450"/>
      <c r="O316" s="450"/>
      <c r="P316" s="450"/>
      <c r="Q316" s="450"/>
      <c r="R316" s="450"/>
      <c r="S316" s="450"/>
      <c r="T316" s="450"/>
      <c r="U316" s="450"/>
      <c r="V316" s="450"/>
      <c r="W316" s="450"/>
      <c r="X316" s="450"/>
      <c r="Y316" s="450"/>
      <c r="Z316" s="450"/>
      <c r="AA316" s="450"/>
      <c r="AB316" s="450"/>
      <c r="AC316" s="450"/>
      <c r="AD316" s="450"/>
      <c r="AE316" s="450"/>
      <c r="AF316" s="450"/>
      <c r="AG316" s="450"/>
      <c r="AH316" s="450"/>
      <c r="AI316" s="450"/>
      <c r="AJ316" s="450"/>
      <c r="AK316" s="450"/>
      <c r="AL316" s="450"/>
      <c r="AM316" s="450"/>
      <c r="AN316" s="450"/>
      <c r="AO316" s="450"/>
      <c r="AP316" s="450"/>
      <c r="AQ316" s="450"/>
      <c r="AR316" s="450"/>
      <c r="AS316" s="450"/>
      <c r="AT316" s="450"/>
      <c r="AU316" s="450"/>
      <c r="AV316" s="450"/>
      <c r="AW316" s="450"/>
      <c r="AX316" s="450"/>
      <c r="AY316" s="450"/>
      <c r="AZ316" s="450"/>
      <c r="BA316" s="450"/>
      <c r="BB316" s="450"/>
      <c r="BC316" s="450"/>
      <c r="BD316" s="450"/>
      <c r="BE316" s="450"/>
      <c r="BF316" s="450"/>
      <c r="BG316" s="450"/>
      <c r="BH316" s="450"/>
      <c r="BI316" s="450"/>
      <c r="BJ316" s="450"/>
      <c r="BK316" s="450"/>
      <c r="BL316" s="450"/>
      <c r="BM316" s="450"/>
      <c r="BN316" s="450"/>
      <c r="BO316" s="450"/>
      <c r="BP316" s="450"/>
      <c r="BQ316" s="450"/>
      <c r="BR316" s="450"/>
      <c r="BS316" s="450"/>
      <c r="BT316" s="450"/>
      <c r="BU316" s="450"/>
      <c r="BV316" s="450"/>
      <c r="BW316" s="450"/>
      <c r="BX316" s="450"/>
      <c r="BY316" s="450"/>
    </row>
    <row r="317" spans="1:77">
      <c r="A317" s="435"/>
      <c r="B317" s="435"/>
      <c r="C317" s="435"/>
      <c r="D317" s="435"/>
      <c r="E317" s="435"/>
      <c r="F317" s="447"/>
      <c r="G317" s="448"/>
      <c r="H317" s="450"/>
      <c r="J317" s="450"/>
      <c r="K317" s="450"/>
      <c r="L317" s="450"/>
      <c r="M317" s="450"/>
      <c r="N317" s="450"/>
      <c r="O317" s="450"/>
      <c r="P317" s="450"/>
      <c r="Q317" s="450"/>
      <c r="R317" s="450"/>
      <c r="S317" s="450"/>
      <c r="T317" s="450"/>
      <c r="U317" s="450"/>
      <c r="V317" s="450"/>
      <c r="W317" s="450"/>
      <c r="X317" s="450"/>
      <c r="Y317" s="450"/>
      <c r="Z317" s="450"/>
      <c r="AA317" s="450"/>
      <c r="AB317" s="450"/>
      <c r="AC317" s="450"/>
      <c r="AD317" s="450"/>
      <c r="AE317" s="450"/>
      <c r="AF317" s="450"/>
      <c r="AG317" s="450"/>
      <c r="AH317" s="450"/>
      <c r="AI317" s="450"/>
      <c r="AJ317" s="450"/>
      <c r="AK317" s="450"/>
      <c r="AL317" s="450"/>
      <c r="AM317" s="450"/>
      <c r="AN317" s="450"/>
      <c r="AO317" s="450"/>
      <c r="AP317" s="450"/>
      <c r="AQ317" s="450"/>
      <c r="AR317" s="450"/>
      <c r="AS317" s="450"/>
      <c r="AT317" s="450"/>
      <c r="AU317" s="450"/>
      <c r="AV317" s="450"/>
      <c r="AW317" s="450"/>
      <c r="AX317" s="450"/>
      <c r="AY317" s="450"/>
      <c r="AZ317" s="450"/>
      <c r="BA317" s="450"/>
      <c r="BB317" s="450"/>
      <c r="BC317" s="450"/>
      <c r="BD317" s="450"/>
      <c r="BE317" s="450"/>
      <c r="BF317" s="450"/>
      <c r="BG317" s="450"/>
      <c r="BH317" s="450"/>
      <c r="BI317" s="450"/>
      <c r="BJ317" s="450"/>
      <c r="BK317" s="450"/>
      <c r="BL317" s="450"/>
      <c r="BM317" s="450"/>
      <c r="BN317" s="450"/>
      <c r="BO317" s="450"/>
      <c r="BP317" s="450"/>
      <c r="BQ317" s="450"/>
      <c r="BR317" s="450"/>
      <c r="BS317" s="450"/>
      <c r="BT317" s="450"/>
      <c r="BU317" s="450"/>
      <c r="BV317" s="450"/>
      <c r="BW317" s="450"/>
      <c r="BX317" s="450"/>
      <c r="BY317" s="450"/>
    </row>
    <row r="318" spans="1:77">
      <c r="A318" s="435"/>
      <c r="B318" s="435"/>
      <c r="C318" s="435"/>
      <c r="D318" s="435"/>
      <c r="E318" s="435"/>
      <c r="F318" s="447"/>
      <c r="G318" s="448"/>
      <c r="H318" s="450"/>
      <c r="J318" s="450"/>
      <c r="K318" s="450"/>
      <c r="L318" s="450"/>
      <c r="M318" s="450"/>
      <c r="N318" s="450"/>
      <c r="O318" s="450"/>
      <c r="P318" s="450"/>
      <c r="Q318" s="450"/>
      <c r="R318" s="450"/>
      <c r="S318" s="450"/>
      <c r="T318" s="450"/>
      <c r="U318" s="450"/>
      <c r="V318" s="450"/>
      <c r="W318" s="450"/>
      <c r="X318" s="450"/>
      <c r="Y318" s="450"/>
      <c r="Z318" s="450"/>
      <c r="AA318" s="450"/>
      <c r="AB318" s="450"/>
      <c r="AC318" s="450"/>
      <c r="AD318" s="450"/>
      <c r="AE318" s="450"/>
      <c r="AF318" s="450"/>
      <c r="AG318" s="450"/>
      <c r="AH318" s="450"/>
      <c r="AI318" s="450"/>
      <c r="AJ318" s="450"/>
      <c r="AK318" s="450"/>
      <c r="AL318" s="450"/>
      <c r="AM318" s="450"/>
      <c r="AN318" s="450"/>
      <c r="AO318" s="450"/>
      <c r="AP318" s="450"/>
      <c r="AQ318" s="450"/>
      <c r="AR318" s="450"/>
      <c r="AS318" s="450"/>
      <c r="AT318" s="450"/>
      <c r="AU318" s="450"/>
      <c r="AV318" s="450"/>
      <c r="AW318" s="450"/>
      <c r="AX318" s="450"/>
      <c r="AY318" s="450"/>
      <c r="AZ318" s="450"/>
      <c r="BA318" s="450"/>
      <c r="BB318" s="450"/>
      <c r="BC318" s="450"/>
      <c r="BD318" s="450"/>
      <c r="BE318" s="450"/>
      <c r="BF318" s="450"/>
      <c r="BG318" s="450"/>
      <c r="BH318" s="450"/>
      <c r="BI318" s="450"/>
      <c r="BJ318" s="450"/>
      <c r="BK318" s="450"/>
      <c r="BL318" s="450"/>
      <c r="BM318" s="450"/>
      <c r="BN318" s="450"/>
      <c r="BO318" s="450"/>
      <c r="BP318" s="450"/>
      <c r="BQ318" s="450"/>
      <c r="BR318" s="450"/>
      <c r="BS318" s="450"/>
      <c r="BT318" s="450"/>
      <c r="BU318" s="450"/>
      <c r="BV318" s="450"/>
      <c r="BW318" s="450"/>
      <c r="BX318" s="450"/>
      <c r="BY318" s="450"/>
    </row>
    <row r="319" spans="1:77">
      <c r="A319" s="435"/>
      <c r="B319" s="435"/>
      <c r="C319" s="435"/>
      <c r="D319" s="435"/>
      <c r="E319" s="435"/>
      <c r="F319" s="447"/>
      <c r="G319" s="448"/>
      <c r="H319" s="450"/>
      <c r="J319" s="450"/>
      <c r="K319" s="450"/>
      <c r="L319" s="450"/>
      <c r="M319" s="450"/>
      <c r="N319" s="450"/>
      <c r="O319" s="450"/>
      <c r="P319" s="450"/>
      <c r="Q319" s="450"/>
      <c r="R319" s="450"/>
      <c r="S319" s="450"/>
      <c r="T319" s="450"/>
      <c r="U319" s="450"/>
      <c r="V319" s="450"/>
      <c r="W319" s="450"/>
      <c r="X319" s="450"/>
      <c r="Y319" s="450"/>
      <c r="Z319" s="450"/>
      <c r="AA319" s="450"/>
      <c r="AB319" s="450"/>
      <c r="AC319" s="450"/>
      <c r="AD319" s="450"/>
      <c r="AE319" s="450"/>
      <c r="AF319" s="450"/>
      <c r="AG319" s="450"/>
      <c r="AH319" s="450"/>
      <c r="AI319" s="450"/>
      <c r="AJ319" s="450"/>
      <c r="AK319" s="450"/>
      <c r="AL319" s="450"/>
      <c r="AM319" s="450"/>
      <c r="AN319" s="450"/>
      <c r="AO319" s="450"/>
      <c r="AP319" s="450"/>
      <c r="AQ319" s="450"/>
      <c r="AR319" s="450"/>
      <c r="AS319" s="450"/>
      <c r="AT319" s="450"/>
      <c r="AU319" s="450"/>
      <c r="AV319" s="450"/>
      <c r="AW319" s="450"/>
      <c r="AX319" s="450"/>
      <c r="AY319" s="450"/>
      <c r="AZ319" s="450"/>
      <c r="BA319" s="450"/>
      <c r="BB319" s="450"/>
      <c r="BC319" s="450"/>
      <c r="BD319" s="450"/>
      <c r="BE319" s="450"/>
      <c r="BF319" s="450"/>
      <c r="BG319" s="450"/>
      <c r="BH319" s="450"/>
      <c r="BI319" s="450"/>
      <c r="BJ319" s="450"/>
      <c r="BK319" s="450"/>
      <c r="BL319" s="450"/>
      <c r="BM319" s="450"/>
      <c r="BN319" s="450"/>
      <c r="BO319" s="450"/>
      <c r="BP319" s="450"/>
      <c r="BQ319" s="450"/>
      <c r="BR319" s="450"/>
      <c r="BS319" s="450"/>
      <c r="BT319" s="450"/>
      <c r="BU319" s="450"/>
      <c r="BV319" s="450"/>
      <c r="BW319" s="450"/>
      <c r="BX319" s="450"/>
      <c r="BY319" s="450"/>
    </row>
    <row r="320" spans="1:77">
      <c r="A320" s="435"/>
      <c r="B320" s="435"/>
      <c r="C320" s="435"/>
      <c r="D320" s="435"/>
      <c r="E320" s="435"/>
      <c r="F320" s="447"/>
      <c r="G320" s="448"/>
      <c r="H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50"/>
      <c r="AK320" s="450"/>
      <c r="AL320" s="450"/>
      <c r="AM320" s="450"/>
      <c r="AN320" s="450"/>
      <c r="AO320" s="450"/>
      <c r="AP320" s="450"/>
      <c r="AQ320" s="450"/>
      <c r="AR320" s="450"/>
      <c r="AS320" s="450"/>
      <c r="AT320" s="450"/>
      <c r="AU320" s="450"/>
      <c r="AV320" s="450"/>
      <c r="AW320" s="450"/>
      <c r="AX320" s="450"/>
      <c r="AY320" s="450"/>
      <c r="AZ320" s="450"/>
      <c r="BA320" s="450"/>
      <c r="BB320" s="450"/>
      <c r="BC320" s="450"/>
      <c r="BD320" s="450"/>
      <c r="BE320" s="450"/>
      <c r="BF320" s="450"/>
      <c r="BG320" s="450"/>
      <c r="BH320" s="450"/>
      <c r="BI320" s="450"/>
      <c r="BJ320" s="450"/>
      <c r="BK320" s="450"/>
      <c r="BL320" s="450"/>
      <c r="BM320" s="450"/>
      <c r="BN320" s="450"/>
      <c r="BO320" s="450"/>
      <c r="BP320" s="450"/>
      <c r="BQ320" s="450"/>
      <c r="BR320" s="450"/>
      <c r="BS320" s="450"/>
      <c r="BT320" s="450"/>
      <c r="BU320" s="450"/>
      <c r="BV320" s="450"/>
      <c r="BW320" s="450"/>
      <c r="BX320" s="450"/>
      <c r="BY320" s="450"/>
    </row>
    <row r="321" spans="1:77">
      <c r="A321" s="435"/>
      <c r="B321" s="435"/>
      <c r="C321" s="435"/>
      <c r="D321" s="435"/>
      <c r="E321" s="435"/>
      <c r="F321" s="447"/>
      <c r="G321" s="448"/>
      <c r="H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50"/>
      <c r="AK321" s="450"/>
      <c r="AL321" s="450"/>
      <c r="AM321" s="450"/>
      <c r="AN321" s="450"/>
      <c r="AO321" s="450"/>
      <c r="AP321" s="450"/>
      <c r="AQ321" s="450"/>
      <c r="AR321" s="450"/>
      <c r="AS321" s="450"/>
      <c r="AT321" s="450"/>
      <c r="AU321" s="450"/>
      <c r="AV321" s="450"/>
      <c r="AW321" s="450"/>
      <c r="AX321" s="450"/>
      <c r="AY321" s="450"/>
      <c r="AZ321" s="450"/>
      <c r="BA321" s="450"/>
      <c r="BB321" s="450"/>
      <c r="BC321" s="450"/>
      <c r="BD321" s="450"/>
      <c r="BE321" s="450"/>
      <c r="BF321" s="450"/>
      <c r="BG321" s="450"/>
      <c r="BH321" s="450"/>
      <c r="BI321" s="450"/>
      <c r="BJ321" s="450"/>
      <c r="BK321" s="450"/>
      <c r="BL321" s="450"/>
      <c r="BM321" s="450"/>
      <c r="BN321" s="450"/>
      <c r="BO321" s="450"/>
      <c r="BP321" s="450"/>
      <c r="BQ321" s="450"/>
      <c r="BR321" s="450"/>
      <c r="BS321" s="450"/>
      <c r="BT321" s="450"/>
      <c r="BU321" s="450"/>
      <c r="BV321" s="450"/>
      <c r="BW321" s="450"/>
      <c r="BX321" s="450"/>
      <c r="BY321" s="450"/>
    </row>
    <row r="322" spans="1:77">
      <c r="A322" s="435"/>
      <c r="B322" s="435"/>
      <c r="C322" s="435"/>
      <c r="D322" s="435"/>
      <c r="E322" s="435"/>
      <c r="F322" s="447"/>
      <c r="G322" s="448"/>
      <c r="H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50"/>
      <c r="AK322" s="450"/>
      <c r="AL322" s="450"/>
      <c r="AM322" s="450"/>
      <c r="AN322" s="450"/>
      <c r="AO322" s="450"/>
      <c r="AP322" s="450"/>
      <c r="AQ322" s="450"/>
      <c r="AR322" s="450"/>
      <c r="AS322" s="450"/>
      <c r="AT322" s="450"/>
      <c r="AU322" s="450"/>
      <c r="AV322" s="450"/>
      <c r="AW322" s="450"/>
      <c r="AX322" s="450"/>
      <c r="AY322" s="450"/>
      <c r="AZ322" s="450"/>
      <c r="BA322" s="450"/>
      <c r="BB322" s="450"/>
      <c r="BC322" s="450"/>
      <c r="BD322" s="450"/>
      <c r="BE322" s="450"/>
      <c r="BF322" s="450"/>
      <c r="BG322" s="450"/>
      <c r="BH322" s="450"/>
      <c r="BI322" s="450"/>
      <c r="BJ322" s="450"/>
      <c r="BK322" s="450"/>
      <c r="BL322" s="450"/>
      <c r="BM322" s="450"/>
      <c r="BN322" s="450"/>
      <c r="BO322" s="450"/>
      <c r="BP322" s="450"/>
      <c r="BQ322" s="450"/>
      <c r="BR322" s="450"/>
      <c r="BS322" s="450"/>
      <c r="BT322" s="450"/>
      <c r="BU322" s="450"/>
      <c r="BV322" s="450"/>
      <c r="BW322" s="450"/>
      <c r="BX322" s="450"/>
      <c r="BY322" s="450"/>
    </row>
    <row r="323" spans="1:77">
      <c r="A323" s="435"/>
      <c r="B323" s="435"/>
      <c r="C323" s="435"/>
      <c r="D323" s="435"/>
      <c r="E323" s="435"/>
      <c r="F323" s="447"/>
      <c r="G323" s="448"/>
      <c r="H323" s="450"/>
      <c r="J323" s="450"/>
      <c r="K323" s="450"/>
      <c r="L323" s="450"/>
      <c r="M323" s="450"/>
      <c r="N323" s="450"/>
      <c r="O323" s="450"/>
      <c r="P323" s="450"/>
      <c r="Q323" s="450"/>
      <c r="R323" s="450"/>
      <c r="S323" s="450"/>
      <c r="T323" s="450"/>
      <c r="U323" s="450"/>
      <c r="V323" s="450"/>
      <c r="W323" s="450"/>
      <c r="X323" s="450"/>
      <c r="Y323" s="450"/>
      <c r="Z323" s="450"/>
      <c r="AA323" s="450"/>
      <c r="AB323" s="450"/>
      <c r="AC323" s="450"/>
      <c r="AD323" s="450"/>
      <c r="AE323" s="450"/>
      <c r="AF323" s="450"/>
      <c r="AG323" s="450"/>
      <c r="AH323" s="450"/>
      <c r="AI323" s="450"/>
      <c r="AJ323" s="450"/>
      <c r="AK323" s="450"/>
      <c r="AL323" s="450"/>
      <c r="AM323" s="450"/>
      <c r="AN323" s="450"/>
      <c r="AO323" s="450"/>
      <c r="AP323" s="450"/>
      <c r="AQ323" s="450"/>
      <c r="AR323" s="450"/>
      <c r="AS323" s="450"/>
      <c r="AT323" s="450"/>
      <c r="AU323" s="450"/>
      <c r="AV323" s="450"/>
      <c r="AW323" s="450"/>
      <c r="AX323" s="450"/>
      <c r="AY323" s="450"/>
      <c r="AZ323" s="450"/>
      <c r="BA323" s="450"/>
      <c r="BB323" s="450"/>
      <c r="BC323" s="450"/>
      <c r="BD323" s="450"/>
      <c r="BE323" s="450"/>
      <c r="BF323" s="450"/>
      <c r="BG323" s="450"/>
      <c r="BH323" s="450"/>
      <c r="BI323" s="450"/>
      <c r="BJ323" s="450"/>
      <c r="BK323" s="450"/>
      <c r="BL323" s="450"/>
      <c r="BM323" s="450"/>
      <c r="BN323" s="450"/>
      <c r="BO323" s="450"/>
      <c r="BP323" s="450"/>
      <c r="BQ323" s="450"/>
      <c r="BR323" s="450"/>
      <c r="BS323" s="450"/>
      <c r="BT323" s="450"/>
      <c r="BU323" s="450"/>
      <c r="BV323" s="450"/>
      <c r="BW323" s="450"/>
      <c r="BX323" s="450"/>
      <c r="BY323" s="450"/>
    </row>
    <row r="324" spans="1:77">
      <c r="A324" s="435"/>
      <c r="B324" s="435"/>
      <c r="C324" s="435"/>
      <c r="D324" s="435"/>
      <c r="E324" s="435"/>
      <c r="F324" s="447"/>
      <c r="G324" s="448"/>
      <c r="H324" s="450"/>
      <c r="J324" s="450"/>
      <c r="K324" s="450"/>
      <c r="L324" s="450"/>
      <c r="M324" s="450"/>
      <c r="N324" s="450"/>
      <c r="O324" s="450"/>
      <c r="P324" s="450"/>
      <c r="Q324" s="450"/>
      <c r="R324" s="450"/>
      <c r="S324" s="450"/>
      <c r="T324" s="450"/>
      <c r="U324" s="450"/>
      <c r="V324" s="450"/>
      <c r="W324" s="450"/>
      <c r="X324" s="450"/>
      <c r="Y324" s="450"/>
      <c r="Z324" s="450"/>
      <c r="AA324" s="450"/>
      <c r="AB324" s="450"/>
      <c r="AC324" s="450"/>
      <c r="AD324" s="450"/>
      <c r="AE324" s="450"/>
      <c r="AF324" s="450"/>
      <c r="AG324" s="450"/>
      <c r="AH324" s="450"/>
      <c r="AI324" s="450"/>
      <c r="AJ324" s="450"/>
      <c r="AK324" s="450"/>
      <c r="AL324" s="450"/>
      <c r="AM324" s="450"/>
      <c r="AN324" s="450"/>
      <c r="AO324" s="450"/>
      <c r="AP324" s="450"/>
      <c r="AQ324" s="450"/>
      <c r="AR324" s="450"/>
      <c r="AS324" s="450"/>
      <c r="AT324" s="450"/>
      <c r="AU324" s="450"/>
      <c r="AV324" s="450"/>
      <c r="AW324" s="450"/>
      <c r="AX324" s="450"/>
      <c r="AY324" s="450"/>
      <c r="AZ324" s="450"/>
      <c r="BA324" s="450"/>
      <c r="BB324" s="450"/>
      <c r="BC324" s="450"/>
      <c r="BD324" s="450"/>
      <c r="BE324" s="450"/>
      <c r="BF324" s="450"/>
      <c r="BG324" s="450"/>
      <c r="BH324" s="450"/>
      <c r="BI324" s="450"/>
      <c r="BJ324" s="450"/>
      <c r="BK324" s="450"/>
      <c r="BL324" s="450"/>
      <c r="BM324" s="450"/>
      <c r="BN324" s="450"/>
      <c r="BO324" s="450"/>
      <c r="BP324" s="450"/>
      <c r="BQ324" s="450"/>
      <c r="BR324" s="450"/>
      <c r="BS324" s="450"/>
      <c r="BT324" s="450"/>
      <c r="BU324" s="450"/>
      <c r="BV324" s="450"/>
      <c r="BW324" s="450"/>
      <c r="BX324" s="450"/>
      <c r="BY324" s="450"/>
    </row>
    <row r="325" spans="1:77">
      <c r="A325" s="435"/>
      <c r="B325" s="435"/>
      <c r="C325" s="435"/>
      <c r="D325" s="435"/>
      <c r="E325" s="435"/>
      <c r="F325" s="447"/>
      <c r="G325" s="448"/>
      <c r="H325" s="450"/>
      <c r="J325" s="450"/>
      <c r="K325" s="450"/>
      <c r="L325" s="450"/>
      <c r="M325" s="450"/>
      <c r="N325" s="450"/>
      <c r="O325" s="450"/>
      <c r="P325" s="450"/>
      <c r="Q325" s="450"/>
      <c r="R325" s="450"/>
      <c r="S325" s="450"/>
      <c r="T325" s="450"/>
      <c r="U325" s="450"/>
      <c r="V325" s="450"/>
      <c r="W325" s="450"/>
      <c r="X325" s="450"/>
      <c r="Y325" s="450"/>
      <c r="Z325" s="450"/>
      <c r="AA325" s="450"/>
      <c r="AB325" s="450"/>
      <c r="AC325" s="450"/>
      <c r="AD325" s="450"/>
      <c r="AE325" s="450"/>
      <c r="AF325" s="450"/>
      <c r="AG325" s="450"/>
      <c r="AH325" s="450"/>
      <c r="AI325" s="450"/>
      <c r="AJ325" s="450"/>
      <c r="AK325" s="450"/>
      <c r="AL325" s="450"/>
      <c r="AM325" s="450"/>
      <c r="AN325" s="450"/>
      <c r="AO325" s="450"/>
      <c r="AP325" s="450"/>
      <c r="AQ325" s="450"/>
      <c r="AR325" s="450"/>
      <c r="AS325" s="450"/>
      <c r="AT325" s="450"/>
      <c r="AU325" s="450"/>
      <c r="AV325" s="450"/>
      <c r="AW325" s="450"/>
      <c r="AX325" s="450"/>
      <c r="AY325" s="450"/>
      <c r="AZ325" s="450"/>
      <c r="BA325" s="450"/>
      <c r="BB325" s="450"/>
      <c r="BC325" s="450"/>
      <c r="BD325" s="450"/>
      <c r="BE325" s="450"/>
      <c r="BF325" s="450"/>
      <c r="BG325" s="450"/>
      <c r="BH325" s="450"/>
      <c r="BI325" s="450"/>
      <c r="BJ325" s="450"/>
      <c r="BK325" s="450"/>
      <c r="BL325" s="450"/>
      <c r="BM325" s="450"/>
      <c r="BN325" s="450"/>
      <c r="BO325" s="450"/>
      <c r="BP325" s="450"/>
      <c r="BQ325" s="450"/>
      <c r="BR325" s="450"/>
      <c r="BS325" s="450"/>
      <c r="BT325" s="450"/>
      <c r="BU325" s="450"/>
      <c r="BV325" s="450"/>
      <c r="BW325" s="450"/>
      <c r="BX325" s="450"/>
      <c r="BY325" s="450"/>
    </row>
    <row r="326" spans="1:77">
      <c r="A326" s="435"/>
      <c r="B326" s="435"/>
      <c r="C326" s="435"/>
      <c r="D326" s="435"/>
      <c r="E326" s="435"/>
      <c r="F326" s="447"/>
      <c r="G326" s="448"/>
      <c r="H326" s="450"/>
      <c r="J326" s="450"/>
      <c r="K326" s="450"/>
      <c r="L326" s="450"/>
      <c r="M326" s="450"/>
      <c r="N326" s="450"/>
      <c r="O326" s="450"/>
      <c r="P326" s="450"/>
      <c r="Q326" s="450"/>
      <c r="R326" s="450"/>
      <c r="S326" s="450"/>
      <c r="T326" s="450"/>
      <c r="U326" s="450"/>
      <c r="V326" s="450"/>
      <c r="W326" s="450"/>
      <c r="X326" s="450"/>
      <c r="Y326" s="450"/>
      <c r="Z326" s="450"/>
      <c r="AA326" s="450"/>
      <c r="AB326" s="450"/>
      <c r="AC326" s="450"/>
      <c r="AD326" s="450"/>
      <c r="AE326" s="450"/>
      <c r="AF326" s="450"/>
      <c r="AG326" s="450"/>
      <c r="AH326" s="450"/>
      <c r="AI326" s="450"/>
      <c r="AJ326" s="450"/>
      <c r="AK326" s="450"/>
      <c r="AL326" s="450"/>
      <c r="AM326" s="450"/>
      <c r="AN326" s="450"/>
      <c r="AO326" s="450"/>
      <c r="AP326" s="450"/>
      <c r="AQ326" s="450"/>
      <c r="AR326" s="450"/>
      <c r="AS326" s="450"/>
      <c r="AT326" s="450"/>
      <c r="AU326" s="450"/>
      <c r="AV326" s="450"/>
      <c r="AW326" s="450"/>
      <c r="AX326" s="450"/>
      <c r="AY326" s="450"/>
      <c r="AZ326" s="450"/>
      <c r="BA326" s="450"/>
      <c r="BB326" s="450"/>
      <c r="BC326" s="450"/>
      <c r="BD326" s="450"/>
      <c r="BE326" s="450"/>
      <c r="BF326" s="450"/>
      <c r="BG326" s="450"/>
      <c r="BH326" s="450"/>
      <c r="BI326" s="450"/>
      <c r="BJ326" s="450"/>
      <c r="BK326" s="450"/>
      <c r="BL326" s="450"/>
      <c r="BM326" s="450"/>
      <c r="BN326" s="450"/>
      <c r="BO326" s="450"/>
      <c r="BP326" s="450"/>
      <c r="BQ326" s="450"/>
      <c r="BR326" s="450"/>
      <c r="BS326" s="450"/>
      <c r="BT326" s="450"/>
      <c r="BU326" s="450"/>
      <c r="BV326" s="450"/>
      <c r="BW326" s="450"/>
      <c r="BX326" s="450"/>
      <c r="BY326" s="450"/>
    </row>
    <row r="327" spans="1:77">
      <c r="A327" s="435"/>
      <c r="B327" s="435"/>
      <c r="C327" s="435"/>
      <c r="D327" s="435"/>
      <c r="E327" s="435"/>
      <c r="F327" s="447"/>
      <c r="G327" s="448"/>
      <c r="H327" s="450"/>
      <c r="J327" s="450"/>
      <c r="K327" s="450"/>
      <c r="L327" s="450"/>
      <c r="M327" s="450"/>
      <c r="N327" s="450"/>
      <c r="O327" s="450"/>
      <c r="P327" s="450"/>
      <c r="Q327" s="450"/>
      <c r="R327" s="450"/>
      <c r="S327" s="450"/>
      <c r="T327" s="450"/>
      <c r="U327" s="450"/>
      <c r="V327" s="450"/>
      <c r="W327" s="450"/>
      <c r="X327" s="450"/>
      <c r="Y327" s="450"/>
      <c r="Z327" s="450"/>
      <c r="AA327" s="450"/>
      <c r="AB327" s="450"/>
      <c r="AC327" s="450"/>
      <c r="AD327" s="450"/>
      <c r="AE327" s="450"/>
      <c r="AF327" s="450"/>
      <c r="AG327" s="450"/>
      <c r="AH327" s="450"/>
      <c r="AI327" s="450"/>
      <c r="AJ327" s="450"/>
      <c r="AK327" s="450"/>
      <c r="AL327" s="450"/>
      <c r="AM327" s="450"/>
      <c r="AN327" s="450"/>
      <c r="AO327" s="450"/>
      <c r="AP327" s="450"/>
      <c r="AQ327" s="450"/>
      <c r="AR327" s="450"/>
      <c r="AS327" s="450"/>
      <c r="AT327" s="450"/>
      <c r="AU327" s="450"/>
      <c r="AV327" s="450"/>
      <c r="AW327" s="450"/>
      <c r="AX327" s="450"/>
      <c r="AY327" s="450"/>
      <c r="AZ327" s="450"/>
      <c r="BA327" s="450"/>
      <c r="BB327" s="450"/>
      <c r="BC327" s="450"/>
      <c r="BD327" s="450"/>
      <c r="BE327" s="450"/>
      <c r="BF327" s="450"/>
      <c r="BG327" s="450"/>
      <c r="BH327" s="450"/>
      <c r="BI327" s="450"/>
      <c r="BJ327" s="450"/>
      <c r="BK327" s="450"/>
      <c r="BL327" s="450"/>
      <c r="BM327" s="450"/>
      <c r="BN327" s="450"/>
      <c r="BO327" s="450"/>
      <c r="BP327" s="450"/>
      <c r="BQ327" s="450"/>
      <c r="BR327" s="450"/>
      <c r="BS327" s="450"/>
      <c r="BT327" s="450"/>
      <c r="BU327" s="450"/>
      <c r="BV327" s="450"/>
      <c r="BW327" s="450"/>
      <c r="BX327" s="450"/>
      <c r="BY327" s="450"/>
    </row>
    <row r="328" spans="1:77">
      <c r="A328" s="435"/>
      <c r="B328" s="435"/>
      <c r="C328" s="435"/>
      <c r="D328" s="435"/>
      <c r="E328" s="435"/>
      <c r="F328" s="447"/>
      <c r="G328" s="448"/>
      <c r="H328" s="450"/>
      <c r="J328" s="450"/>
      <c r="K328" s="450"/>
      <c r="L328" s="450"/>
      <c r="M328" s="450"/>
      <c r="N328" s="450"/>
      <c r="O328" s="450"/>
      <c r="P328" s="450"/>
      <c r="Q328" s="450"/>
      <c r="R328" s="450"/>
      <c r="S328" s="450"/>
      <c r="T328" s="450"/>
      <c r="U328" s="450"/>
      <c r="V328" s="450"/>
      <c r="W328" s="450"/>
      <c r="X328" s="450"/>
      <c r="Y328" s="450"/>
      <c r="Z328" s="450"/>
      <c r="AA328" s="450"/>
      <c r="AB328" s="450"/>
      <c r="AC328" s="450"/>
      <c r="AD328" s="450"/>
      <c r="AE328" s="450"/>
      <c r="AF328" s="450"/>
      <c r="AG328" s="450"/>
      <c r="AH328" s="450"/>
      <c r="AI328" s="450"/>
      <c r="AJ328" s="450"/>
      <c r="AK328" s="450"/>
      <c r="AL328" s="450"/>
      <c r="AM328" s="450"/>
      <c r="AN328" s="450"/>
      <c r="AO328" s="450"/>
      <c r="AP328" s="450"/>
      <c r="AQ328" s="450"/>
      <c r="AR328" s="450"/>
      <c r="AS328" s="450"/>
      <c r="AT328" s="450"/>
      <c r="AU328" s="450"/>
      <c r="AV328" s="450"/>
      <c r="AW328" s="450"/>
      <c r="AX328" s="450"/>
      <c r="AY328" s="450"/>
      <c r="AZ328" s="450"/>
      <c r="BA328" s="450"/>
      <c r="BB328" s="450"/>
      <c r="BC328" s="450"/>
      <c r="BD328" s="450"/>
      <c r="BE328" s="450"/>
      <c r="BF328" s="450"/>
      <c r="BG328" s="450"/>
      <c r="BH328" s="450"/>
      <c r="BI328" s="450"/>
      <c r="BJ328" s="450"/>
      <c r="BK328" s="450"/>
      <c r="BL328" s="450"/>
      <c r="BM328" s="450"/>
      <c r="BN328" s="450"/>
      <c r="BO328" s="450"/>
      <c r="BP328" s="450"/>
      <c r="BQ328" s="450"/>
      <c r="BR328" s="450"/>
      <c r="BS328" s="450"/>
      <c r="BT328" s="450"/>
      <c r="BU328" s="450"/>
      <c r="BV328" s="450"/>
      <c r="BW328" s="450"/>
      <c r="BX328" s="450"/>
      <c r="BY328" s="450"/>
    </row>
    <row r="329" spans="1:77">
      <c r="A329" s="435"/>
      <c r="B329" s="435"/>
      <c r="C329" s="435"/>
      <c r="D329" s="435"/>
      <c r="E329" s="435"/>
      <c r="F329" s="447"/>
      <c r="G329" s="448"/>
      <c r="H329" s="450"/>
      <c r="J329" s="450"/>
      <c r="K329" s="450"/>
      <c r="L329" s="450"/>
      <c r="M329" s="450"/>
      <c r="N329" s="450"/>
      <c r="O329" s="450"/>
      <c r="P329" s="450"/>
      <c r="Q329" s="450"/>
      <c r="R329" s="450"/>
      <c r="S329" s="450"/>
      <c r="T329" s="450"/>
      <c r="U329" s="450"/>
      <c r="V329" s="450"/>
      <c r="W329" s="450"/>
      <c r="X329" s="450"/>
      <c r="Y329" s="450"/>
      <c r="Z329" s="450"/>
      <c r="AA329" s="450"/>
      <c r="AB329" s="450"/>
      <c r="AC329" s="450"/>
      <c r="AD329" s="450"/>
      <c r="AE329" s="450"/>
      <c r="AF329" s="450"/>
      <c r="AG329" s="450"/>
      <c r="AH329" s="450"/>
      <c r="AI329" s="450"/>
      <c r="AJ329" s="450"/>
      <c r="AK329" s="450"/>
      <c r="AL329" s="450"/>
      <c r="AM329" s="450"/>
      <c r="AN329" s="450"/>
      <c r="AO329" s="450"/>
      <c r="AP329" s="450"/>
      <c r="AQ329" s="450"/>
      <c r="AR329" s="450"/>
      <c r="AS329" s="450"/>
      <c r="AT329" s="450"/>
      <c r="AU329" s="450"/>
      <c r="AV329" s="450"/>
      <c r="AW329" s="450"/>
      <c r="AX329" s="450"/>
      <c r="AY329" s="450"/>
      <c r="AZ329" s="450"/>
      <c r="BA329" s="450"/>
      <c r="BB329" s="450"/>
      <c r="BC329" s="450"/>
      <c r="BD329" s="450"/>
      <c r="BE329" s="450"/>
      <c r="BF329" s="450"/>
      <c r="BG329" s="450"/>
      <c r="BH329" s="450"/>
      <c r="BI329" s="450"/>
      <c r="BJ329" s="450"/>
      <c r="BK329" s="450"/>
      <c r="BL329" s="450"/>
      <c r="BM329" s="450"/>
      <c r="BN329" s="450"/>
      <c r="BO329" s="450"/>
      <c r="BP329" s="450"/>
      <c r="BQ329" s="450"/>
      <c r="BR329" s="450"/>
      <c r="BS329" s="450"/>
      <c r="BT329" s="450"/>
      <c r="BU329" s="450"/>
      <c r="BV329" s="450"/>
      <c r="BW329" s="450"/>
      <c r="BX329" s="450"/>
      <c r="BY329" s="450"/>
    </row>
    <row r="330" spans="1:77">
      <c r="A330" s="435"/>
      <c r="B330" s="435"/>
      <c r="C330" s="435"/>
      <c r="D330" s="435"/>
      <c r="E330" s="435"/>
      <c r="F330" s="447"/>
      <c r="G330" s="448"/>
      <c r="H330" s="450"/>
      <c r="J330" s="450"/>
      <c r="K330" s="450"/>
      <c r="L330" s="450"/>
      <c r="M330" s="450"/>
      <c r="N330" s="450"/>
      <c r="O330" s="450"/>
      <c r="P330" s="450"/>
      <c r="Q330" s="450"/>
      <c r="R330" s="450"/>
      <c r="S330" s="450"/>
      <c r="T330" s="450"/>
      <c r="U330" s="450"/>
      <c r="V330" s="450"/>
      <c r="W330" s="450"/>
      <c r="X330" s="450"/>
      <c r="Y330" s="450"/>
      <c r="Z330" s="450"/>
      <c r="AA330" s="450"/>
      <c r="AB330" s="450"/>
      <c r="AC330" s="450"/>
      <c r="AD330" s="450"/>
      <c r="AE330" s="450"/>
      <c r="AF330" s="450"/>
      <c r="AG330" s="450"/>
      <c r="AH330" s="450"/>
      <c r="AI330" s="450"/>
      <c r="AJ330" s="450"/>
      <c r="AK330" s="450"/>
      <c r="AL330" s="450"/>
      <c r="AM330" s="450"/>
      <c r="AN330" s="450"/>
      <c r="AO330" s="450"/>
      <c r="AP330" s="450"/>
      <c r="AQ330" s="450"/>
      <c r="AR330" s="450"/>
      <c r="AS330" s="450"/>
      <c r="AT330" s="450"/>
      <c r="AU330" s="450"/>
      <c r="AV330" s="450"/>
      <c r="AW330" s="450"/>
      <c r="AX330" s="450"/>
      <c r="AY330" s="450"/>
      <c r="AZ330" s="450"/>
      <c r="BA330" s="450"/>
      <c r="BB330" s="450"/>
      <c r="BC330" s="450"/>
      <c r="BD330" s="450"/>
      <c r="BE330" s="450"/>
      <c r="BF330" s="450"/>
      <c r="BG330" s="450"/>
      <c r="BH330" s="450"/>
      <c r="BI330" s="450"/>
      <c r="BJ330" s="450"/>
      <c r="BK330" s="450"/>
      <c r="BL330" s="450"/>
      <c r="BM330" s="450"/>
      <c r="BN330" s="450"/>
      <c r="BO330" s="450"/>
      <c r="BP330" s="450"/>
      <c r="BQ330" s="450"/>
      <c r="BR330" s="450"/>
      <c r="BS330" s="450"/>
      <c r="BT330" s="450"/>
      <c r="BU330" s="450"/>
      <c r="BV330" s="450"/>
      <c r="BW330" s="450"/>
      <c r="BX330" s="450"/>
      <c r="BY330" s="450"/>
    </row>
    <row r="331" spans="1:77">
      <c r="A331" s="435"/>
      <c r="B331" s="435"/>
      <c r="C331" s="435"/>
      <c r="D331" s="435"/>
      <c r="E331" s="435"/>
      <c r="F331" s="447"/>
      <c r="G331" s="448"/>
      <c r="H331" s="450"/>
      <c r="J331" s="450"/>
      <c r="K331" s="450"/>
      <c r="L331" s="450"/>
      <c r="M331" s="450"/>
      <c r="N331" s="450"/>
      <c r="O331" s="450"/>
      <c r="P331" s="450"/>
      <c r="Q331" s="450"/>
      <c r="R331" s="450"/>
      <c r="S331" s="450"/>
      <c r="T331" s="450"/>
      <c r="U331" s="450"/>
      <c r="V331" s="450"/>
      <c r="W331" s="450"/>
      <c r="X331" s="450"/>
      <c r="Y331" s="450"/>
      <c r="Z331" s="450"/>
      <c r="AA331" s="450"/>
      <c r="AB331" s="450"/>
      <c r="AC331" s="450"/>
      <c r="AD331" s="450"/>
      <c r="AE331" s="450"/>
      <c r="AF331" s="450"/>
      <c r="AG331" s="450"/>
      <c r="AH331" s="450"/>
      <c r="AI331" s="450"/>
      <c r="AJ331" s="450"/>
      <c r="AK331" s="450"/>
      <c r="AL331" s="450"/>
      <c r="AM331" s="450"/>
      <c r="AN331" s="450"/>
      <c r="AO331" s="450"/>
      <c r="AP331" s="450"/>
      <c r="AQ331" s="450"/>
      <c r="AR331" s="450"/>
      <c r="AS331" s="450"/>
      <c r="AT331" s="450"/>
      <c r="AU331" s="450"/>
      <c r="AV331" s="450"/>
      <c r="AW331" s="450"/>
      <c r="AX331" s="450"/>
      <c r="AY331" s="450"/>
      <c r="AZ331" s="450"/>
      <c r="BA331" s="450"/>
      <c r="BB331" s="450"/>
      <c r="BC331" s="450"/>
      <c r="BD331" s="450"/>
      <c r="BE331" s="450"/>
      <c r="BF331" s="450"/>
      <c r="BG331" s="450"/>
      <c r="BH331" s="450"/>
      <c r="BI331" s="450"/>
      <c r="BJ331" s="450"/>
      <c r="BK331" s="450"/>
      <c r="BL331" s="450"/>
      <c r="BM331" s="450"/>
      <c r="BN331" s="450"/>
      <c r="BO331" s="450"/>
      <c r="BP331" s="450"/>
      <c r="BQ331" s="450"/>
      <c r="BR331" s="450"/>
      <c r="BS331" s="450"/>
      <c r="BT331" s="450"/>
      <c r="BU331" s="450"/>
      <c r="BV331" s="450"/>
      <c r="BW331" s="450"/>
      <c r="BX331" s="450"/>
      <c r="BY331" s="450"/>
    </row>
    <row r="332" spans="1:77">
      <c r="A332" s="435"/>
      <c r="B332" s="435"/>
      <c r="C332" s="435"/>
      <c r="D332" s="435"/>
      <c r="E332" s="435"/>
      <c r="F332" s="447"/>
      <c r="G332" s="448"/>
      <c r="H332" s="450"/>
      <c r="J332" s="450"/>
      <c r="K332" s="450"/>
      <c r="L332" s="450"/>
      <c r="M332" s="450"/>
      <c r="N332" s="450"/>
      <c r="O332" s="450"/>
      <c r="P332" s="450"/>
      <c r="Q332" s="450"/>
      <c r="R332" s="450"/>
      <c r="S332" s="450"/>
      <c r="T332" s="450"/>
      <c r="U332" s="450"/>
      <c r="V332" s="450"/>
      <c r="W332" s="450"/>
      <c r="X332" s="450"/>
      <c r="Y332" s="450"/>
      <c r="Z332" s="450"/>
      <c r="AA332" s="450"/>
      <c r="AB332" s="450"/>
      <c r="AC332" s="450"/>
      <c r="AD332" s="450"/>
      <c r="AE332" s="450"/>
      <c r="AF332" s="450"/>
      <c r="AG332" s="450"/>
      <c r="AH332" s="450"/>
      <c r="AI332" s="450"/>
      <c r="AJ332" s="450"/>
      <c r="AK332" s="450"/>
      <c r="AL332" s="450"/>
      <c r="AM332" s="450"/>
      <c r="AN332" s="450"/>
      <c r="AO332" s="450"/>
      <c r="AP332" s="450"/>
      <c r="AQ332" s="450"/>
      <c r="AR332" s="450"/>
      <c r="AS332" s="450"/>
      <c r="AT332" s="450"/>
      <c r="AU332" s="450"/>
      <c r="AV332" s="450"/>
      <c r="AW332" s="450"/>
      <c r="AX332" s="450"/>
      <c r="AY332" s="450"/>
      <c r="AZ332" s="450"/>
      <c r="BA332" s="450"/>
      <c r="BB332" s="450"/>
      <c r="BC332" s="450"/>
      <c r="BD332" s="450"/>
      <c r="BE332" s="450"/>
      <c r="BF332" s="450"/>
      <c r="BG332" s="450"/>
      <c r="BH332" s="450"/>
      <c r="BI332" s="450"/>
      <c r="BJ332" s="450"/>
      <c r="BK332" s="450"/>
      <c r="BL332" s="450"/>
      <c r="BM332" s="450"/>
      <c r="BN332" s="450"/>
      <c r="BO332" s="450"/>
      <c r="BP332" s="450"/>
      <c r="BQ332" s="450"/>
      <c r="BR332" s="450"/>
      <c r="BS332" s="450"/>
      <c r="BT332" s="450"/>
      <c r="BU332" s="450"/>
      <c r="BV332" s="450"/>
      <c r="BW332" s="450"/>
      <c r="BX332" s="450"/>
      <c r="BY332" s="450"/>
    </row>
    <row r="333" spans="1:77">
      <c r="A333" s="435"/>
      <c r="B333" s="435"/>
      <c r="C333" s="435"/>
      <c r="D333" s="435"/>
      <c r="E333" s="435"/>
      <c r="F333" s="447"/>
      <c r="G333" s="448"/>
      <c r="H333" s="450"/>
      <c r="J333" s="450"/>
      <c r="K333" s="450"/>
      <c r="L333" s="450"/>
      <c r="M333" s="450"/>
      <c r="N333" s="450"/>
      <c r="O333" s="450"/>
      <c r="P333" s="450"/>
      <c r="Q333" s="450"/>
      <c r="R333" s="450"/>
      <c r="S333" s="450"/>
      <c r="T333" s="450"/>
      <c r="U333" s="450"/>
      <c r="V333" s="450"/>
      <c r="W333" s="450"/>
      <c r="X333" s="450"/>
      <c r="Y333" s="450"/>
      <c r="Z333" s="450"/>
      <c r="AA333" s="450"/>
      <c r="AB333" s="450"/>
      <c r="AC333" s="450"/>
      <c r="AD333" s="450"/>
      <c r="AE333" s="450"/>
      <c r="AF333" s="450"/>
      <c r="AG333" s="450"/>
      <c r="AH333" s="450"/>
      <c r="AI333" s="450"/>
      <c r="AJ333" s="450"/>
      <c r="AK333" s="450"/>
      <c r="AL333" s="450"/>
      <c r="AM333" s="450"/>
      <c r="AN333" s="450"/>
      <c r="AO333" s="450"/>
      <c r="AP333" s="450"/>
      <c r="AQ333" s="450"/>
      <c r="AR333" s="450"/>
      <c r="AS333" s="450"/>
      <c r="AT333" s="450"/>
      <c r="AU333" s="450"/>
      <c r="AV333" s="450"/>
      <c r="AW333" s="450"/>
      <c r="AX333" s="450"/>
      <c r="AY333" s="450"/>
      <c r="AZ333" s="450"/>
      <c r="BA333" s="450"/>
      <c r="BB333" s="450"/>
      <c r="BC333" s="450"/>
      <c r="BD333" s="450"/>
      <c r="BE333" s="450"/>
      <c r="BF333" s="450"/>
      <c r="BG333" s="450"/>
      <c r="BH333" s="450"/>
      <c r="BI333" s="450"/>
      <c r="BJ333" s="450"/>
      <c r="BK333" s="450"/>
      <c r="BL333" s="450"/>
      <c r="BM333" s="450"/>
      <c r="BN333" s="450"/>
      <c r="BO333" s="450"/>
      <c r="BP333" s="450"/>
      <c r="BQ333" s="450"/>
      <c r="BR333" s="450"/>
      <c r="BS333" s="450"/>
      <c r="BT333" s="450"/>
      <c r="BU333" s="450"/>
      <c r="BV333" s="450"/>
      <c r="BW333" s="450"/>
      <c r="BX333" s="450"/>
      <c r="BY333" s="450"/>
    </row>
    <row r="334" spans="1:77">
      <c r="A334" s="435"/>
      <c r="B334" s="435"/>
      <c r="C334" s="435"/>
      <c r="D334" s="435"/>
      <c r="E334" s="435"/>
      <c r="F334" s="447"/>
      <c r="G334" s="448"/>
      <c r="H334" s="450"/>
      <c r="J334" s="450"/>
      <c r="K334" s="450"/>
      <c r="L334" s="450"/>
      <c r="M334" s="450"/>
      <c r="N334" s="450"/>
      <c r="O334" s="450"/>
      <c r="P334" s="450"/>
      <c r="Q334" s="450"/>
      <c r="R334" s="450"/>
      <c r="S334" s="450"/>
      <c r="T334" s="450"/>
      <c r="U334" s="450"/>
      <c r="V334" s="450"/>
      <c r="W334" s="450"/>
      <c r="X334" s="450"/>
      <c r="Y334" s="450"/>
      <c r="Z334" s="450"/>
      <c r="AA334" s="450"/>
      <c r="AB334" s="450"/>
      <c r="AC334" s="450"/>
      <c r="AD334" s="450"/>
      <c r="AE334" s="450"/>
      <c r="AF334" s="450"/>
      <c r="AG334" s="450"/>
      <c r="AH334" s="450"/>
      <c r="AI334" s="450"/>
      <c r="AJ334" s="450"/>
      <c r="AK334" s="450"/>
      <c r="AL334" s="450"/>
      <c r="AM334" s="450"/>
      <c r="AN334" s="450"/>
      <c r="AO334" s="450"/>
      <c r="AP334" s="450"/>
      <c r="AQ334" s="450"/>
      <c r="AR334" s="450"/>
      <c r="AS334" s="450"/>
      <c r="AT334" s="450"/>
      <c r="AU334" s="450"/>
      <c r="AV334" s="450"/>
      <c r="AW334" s="450"/>
      <c r="AX334" s="450"/>
      <c r="AY334" s="450"/>
      <c r="AZ334" s="450"/>
      <c r="BA334" s="450"/>
      <c r="BB334" s="450"/>
      <c r="BC334" s="450"/>
      <c r="BD334" s="450"/>
      <c r="BE334" s="450"/>
      <c r="BF334" s="450"/>
      <c r="BG334" s="450"/>
      <c r="BH334" s="450"/>
      <c r="BI334" s="450"/>
      <c r="BJ334" s="450"/>
      <c r="BK334" s="450"/>
      <c r="BL334" s="450"/>
      <c r="BM334" s="450"/>
      <c r="BN334" s="450"/>
      <c r="BO334" s="450"/>
      <c r="BP334" s="450"/>
      <c r="BQ334" s="450"/>
      <c r="BR334" s="450"/>
      <c r="BS334" s="450"/>
      <c r="BT334" s="450"/>
      <c r="BU334" s="450"/>
      <c r="BV334" s="450"/>
      <c r="BW334" s="450"/>
      <c r="BX334" s="450"/>
      <c r="BY334" s="450"/>
    </row>
    <row r="335" spans="1:77">
      <c r="A335" s="435"/>
      <c r="B335" s="435"/>
      <c r="C335" s="435"/>
      <c r="D335" s="435"/>
      <c r="E335" s="435"/>
      <c r="F335" s="447"/>
      <c r="G335" s="448"/>
      <c r="H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450"/>
      <c r="AE335" s="450"/>
      <c r="AF335" s="450"/>
      <c r="AG335" s="450"/>
      <c r="AH335" s="450"/>
      <c r="AI335" s="450"/>
      <c r="AJ335" s="450"/>
      <c r="AK335" s="450"/>
      <c r="AL335" s="450"/>
      <c r="AM335" s="450"/>
      <c r="AN335" s="450"/>
      <c r="AO335" s="450"/>
      <c r="AP335" s="450"/>
      <c r="AQ335" s="450"/>
      <c r="AR335" s="450"/>
      <c r="AS335" s="450"/>
      <c r="AT335" s="450"/>
      <c r="AU335" s="450"/>
      <c r="AV335" s="450"/>
      <c r="AW335" s="450"/>
      <c r="AX335" s="450"/>
      <c r="AY335" s="450"/>
      <c r="AZ335" s="450"/>
      <c r="BA335" s="450"/>
      <c r="BB335" s="450"/>
      <c r="BC335" s="450"/>
      <c r="BD335" s="450"/>
      <c r="BE335" s="450"/>
      <c r="BF335" s="450"/>
      <c r="BG335" s="450"/>
      <c r="BH335" s="450"/>
      <c r="BI335" s="450"/>
      <c r="BJ335" s="450"/>
      <c r="BK335" s="450"/>
      <c r="BL335" s="450"/>
      <c r="BM335" s="450"/>
      <c r="BN335" s="450"/>
      <c r="BO335" s="450"/>
      <c r="BP335" s="450"/>
      <c r="BQ335" s="450"/>
      <c r="BR335" s="450"/>
      <c r="BS335" s="450"/>
      <c r="BT335" s="450"/>
      <c r="BU335" s="450"/>
      <c r="BV335" s="450"/>
      <c r="BW335" s="450"/>
      <c r="BX335" s="450"/>
      <c r="BY335" s="450"/>
    </row>
    <row r="336" spans="1:77">
      <c r="A336" s="435"/>
      <c r="B336" s="435"/>
      <c r="C336" s="435"/>
      <c r="D336" s="435"/>
      <c r="E336" s="435"/>
      <c r="F336" s="447"/>
      <c r="G336" s="448"/>
      <c r="H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450"/>
      <c r="AE336" s="450"/>
      <c r="AF336" s="450"/>
      <c r="AG336" s="450"/>
      <c r="AH336" s="450"/>
      <c r="AI336" s="450"/>
      <c r="AJ336" s="450"/>
      <c r="AK336" s="450"/>
      <c r="AL336" s="450"/>
      <c r="AM336" s="450"/>
      <c r="AN336" s="450"/>
      <c r="AO336" s="450"/>
      <c r="AP336" s="450"/>
      <c r="AQ336" s="450"/>
      <c r="AR336" s="450"/>
      <c r="AS336" s="450"/>
      <c r="AT336" s="450"/>
      <c r="AU336" s="450"/>
      <c r="AV336" s="450"/>
      <c r="AW336" s="450"/>
      <c r="AX336" s="450"/>
      <c r="AY336" s="450"/>
      <c r="AZ336" s="450"/>
      <c r="BA336" s="450"/>
      <c r="BB336" s="450"/>
      <c r="BC336" s="450"/>
      <c r="BD336" s="450"/>
      <c r="BE336" s="450"/>
      <c r="BF336" s="450"/>
      <c r="BG336" s="450"/>
      <c r="BH336" s="450"/>
      <c r="BI336" s="450"/>
      <c r="BJ336" s="450"/>
      <c r="BK336" s="450"/>
      <c r="BL336" s="450"/>
      <c r="BM336" s="450"/>
      <c r="BN336" s="450"/>
      <c r="BO336" s="450"/>
      <c r="BP336" s="450"/>
      <c r="BQ336" s="450"/>
      <c r="BR336" s="450"/>
      <c r="BS336" s="450"/>
      <c r="BT336" s="450"/>
      <c r="BU336" s="450"/>
      <c r="BV336" s="450"/>
      <c r="BW336" s="450"/>
      <c r="BX336" s="450"/>
      <c r="BY336" s="450"/>
    </row>
    <row r="337" spans="1:77">
      <c r="A337" s="435"/>
      <c r="B337" s="435"/>
      <c r="C337" s="435"/>
      <c r="D337" s="435"/>
      <c r="E337" s="435"/>
      <c r="F337" s="447"/>
      <c r="G337" s="448"/>
      <c r="H337" s="450"/>
      <c r="J337" s="450"/>
      <c r="K337" s="450"/>
      <c r="L337" s="450"/>
      <c r="M337" s="450"/>
      <c r="N337" s="450"/>
      <c r="O337" s="450"/>
      <c r="P337" s="450"/>
      <c r="Q337" s="450"/>
      <c r="R337" s="450"/>
      <c r="S337" s="450"/>
      <c r="T337" s="450"/>
      <c r="U337" s="450"/>
      <c r="V337" s="450"/>
      <c r="W337" s="450"/>
      <c r="X337" s="450"/>
      <c r="Y337" s="450"/>
      <c r="Z337" s="450"/>
      <c r="AA337" s="450"/>
      <c r="AB337" s="450"/>
      <c r="AC337" s="450"/>
      <c r="AD337" s="450"/>
      <c r="AE337" s="450"/>
      <c r="AF337" s="450"/>
      <c r="AG337" s="450"/>
      <c r="AH337" s="450"/>
      <c r="AI337" s="450"/>
      <c r="AJ337" s="450"/>
      <c r="AK337" s="450"/>
      <c r="AL337" s="450"/>
      <c r="AM337" s="450"/>
      <c r="AN337" s="450"/>
      <c r="AO337" s="450"/>
      <c r="AP337" s="450"/>
      <c r="AQ337" s="450"/>
      <c r="AR337" s="450"/>
      <c r="AS337" s="450"/>
      <c r="AT337" s="450"/>
      <c r="AU337" s="450"/>
      <c r="AV337" s="450"/>
      <c r="AW337" s="450"/>
      <c r="AX337" s="450"/>
      <c r="AY337" s="450"/>
      <c r="AZ337" s="450"/>
      <c r="BA337" s="450"/>
      <c r="BB337" s="450"/>
      <c r="BC337" s="450"/>
      <c r="BD337" s="450"/>
      <c r="BE337" s="450"/>
      <c r="BF337" s="450"/>
      <c r="BG337" s="450"/>
      <c r="BH337" s="450"/>
      <c r="BI337" s="450"/>
      <c r="BJ337" s="450"/>
      <c r="BK337" s="450"/>
      <c r="BL337" s="450"/>
      <c r="BM337" s="450"/>
      <c r="BN337" s="450"/>
      <c r="BO337" s="450"/>
      <c r="BP337" s="450"/>
      <c r="BQ337" s="450"/>
      <c r="BR337" s="450"/>
      <c r="BS337" s="450"/>
      <c r="BT337" s="450"/>
      <c r="BU337" s="450"/>
      <c r="BV337" s="450"/>
      <c r="BW337" s="450"/>
      <c r="BX337" s="450"/>
      <c r="BY337" s="450"/>
    </row>
    <row r="338" spans="1:77">
      <c r="A338" s="435"/>
      <c r="B338" s="435"/>
      <c r="C338" s="435"/>
      <c r="D338" s="435"/>
      <c r="E338" s="435"/>
      <c r="F338" s="447"/>
      <c r="G338" s="448"/>
      <c r="H338" s="450"/>
      <c r="J338" s="450"/>
      <c r="K338" s="450"/>
      <c r="L338" s="450"/>
      <c r="M338" s="450"/>
      <c r="N338" s="450"/>
      <c r="O338" s="450"/>
      <c r="P338" s="450"/>
      <c r="Q338" s="450"/>
      <c r="R338" s="450"/>
      <c r="S338" s="450"/>
      <c r="T338" s="450"/>
      <c r="U338" s="450"/>
      <c r="V338" s="450"/>
      <c r="W338" s="450"/>
      <c r="X338" s="450"/>
      <c r="Y338" s="450"/>
      <c r="Z338" s="450"/>
      <c r="AA338" s="450"/>
      <c r="AB338" s="450"/>
      <c r="AC338" s="450"/>
      <c r="AD338" s="450"/>
      <c r="AE338" s="450"/>
      <c r="AF338" s="450"/>
      <c r="AG338" s="450"/>
      <c r="AH338" s="450"/>
      <c r="AI338" s="450"/>
      <c r="AJ338" s="450"/>
      <c r="AK338" s="450"/>
      <c r="AL338" s="450"/>
      <c r="AM338" s="450"/>
      <c r="AN338" s="450"/>
      <c r="AO338" s="450"/>
      <c r="AP338" s="450"/>
      <c r="AQ338" s="450"/>
      <c r="AR338" s="450"/>
      <c r="AS338" s="450"/>
      <c r="AT338" s="450"/>
      <c r="AU338" s="450"/>
      <c r="AV338" s="450"/>
      <c r="AW338" s="450"/>
      <c r="AX338" s="450"/>
      <c r="AY338" s="450"/>
      <c r="AZ338" s="450"/>
      <c r="BA338" s="450"/>
      <c r="BB338" s="450"/>
      <c r="BC338" s="450"/>
      <c r="BD338" s="450"/>
      <c r="BE338" s="450"/>
      <c r="BF338" s="450"/>
      <c r="BG338" s="450"/>
      <c r="BH338" s="450"/>
      <c r="BI338" s="450"/>
      <c r="BJ338" s="450"/>
      <c r="BK338" s="450"/>
      <c r="BL338" s="450"/>
      <c r="BM338" s="450"/>
      <c r="BN338" s="450"/>
      <c r="BO338" s="450"/>
      <c r="BP338" s="450"/>
      <c r="BQ338" s="450"/>
      <c r="BR338" s="450"/>
      <c r="BS338" s="450"/>
      <c r="BT338" s="450"/>
      <c r="BU338" s="450"/>
      <c r="BV338" s="450"/>
      <c r="BW338" s="450"/>
      <c r="BX338" s="450"/>
      <c r="BY338" s="450"/>
    </row>
    <row r="339" spans="1:77">
      <c r="A339" s="435"/>
      <c r="B339" s="435"/>
      <c r="C339" s="435"/>
      <c r="D339" s="435"/>
      <c r="E339" s="435"/>
      <c r="F339" s="447"/>
      <c r="G339" s="448"/>
      <c r="H339" s="450"/>
      <c r="J339" s="450"/>
      <c r="K339" s="450"/>
      <c r="L339" s="450"/>
      <c r="M339" s="450"/>
      <c r="N339" s="450"/>
      <c r="O339" s="450"/>
      <c r="P339" s="450"/>
      <c r="Q339" s="450"/>
      <c r="R339" s="450"/>
      <c r="S339" s="450"/>
      <c r="T339" s="450"/>
      <c r="U339" s="450"/>
      <c r="V339" s="450"/>
      <c r="W339" s="450"/>
      <c r="X339" s="450"/>
      <c r="Y339" s="450"/>
      <c r="Z339" s="450"/>
      <c r="AA339" s="450"/>
      <c r="AB339" s="450"/>
      <c r="AC339" s="450"/>
      <c r="AD339" s="450"/>
      <c r="AE339" s="450"/>
      <c r="AF339" s="450"/>
      <c r="AG339" s="450"/>
      <c r="AH339" s="450"/>
      <c r="AI339" s="450"/>
      <c r="AJ339" s="450"/>
      <c r="AK339" s="450"/>
      <c r="AL339" s="450"/>
      <c r="AM339" s="450"/>
      <c r="AN339" s="450"/>
      <c r="AO339" s="450"/>
      <c r="AP339" s="450"/>
      <c r="AQ339" s="450"/>
      <c r="AR339" s="450"/>
      <c r="AS339" s="450"/>
      <c r="AT339" s="450"/>
      <c r="AU339" s="450"/>
      <c r="AV339" s="450"/>
      <c r="AW339" s="450"/>
      <c r="AX339" s="450"/>
      <c r="AY339" s="450"/>
      <c r="AZ339" s="450"/>
      <c r="BA339" s="450"/>
      <c r="BB339" s="450"/>
      <c r="BC339" s="450"/>
      <c r="BD339" s="450"/>
      <c r="BE339" s="450"/>
      <c r="BF339" s="450"/>
      <c r="BG339" s="450"/>
      <c r="BH339" s="450"/>
      <c r="BI339" s="450"/>
      <c r="BJ339" s="450"/>
      <c r="BK339" s="450"/>
      <c r="BL339" s="450"/>
      <c r="BM339" s="450"/>
      <c r="BN339" s="450"/>
      <c r="BO339" s="450"/>
      <c r="BP339" s="450"/>
      <c r="BQ339" s="450"/>
      <c r="BR339" s="450"/>
      <c r="BS339" s="450"/>
      <c r="BT339" s="450"/>
      <c r="BU339" s="450"/>
      <c r="BV339" s="450"/>
      <c r="BW339" s="450"/>
      <c r="BX339" s="450"/>
      <c r="BY339" s="450"/>
    </row>
    <row r="340" spans="1:77">
      <c r="C340" s="435"/>
      <c r="D340" s="435"/>
      <c r="E340" s="435"/>
      <c r="F340" s="447"/>
      <c r="G340" s="448"/>
      <c r="H340" s="450"/>
      <c r="J340" s="450"/>
      <c r="K340" s="450"/>
      <c r="L340" s="450"/>
      <c r="M340" s="450"/>
      <c r="N340" s="450"/>
      <c r="O340" s="450"/>
      <c r="P340" s="450"/>
      <c r="Q340" s="450"/>
      <c r="R340" s="450"/>
      <c r="S340" s="450"/>
      <c r="T340" s="450"/>
      <c r="U340" s="450"/>
      <c r="V340" s="450"/>
      <c r="W340" s="450"/>
      <c r="X340" s="450"/>
      <c r="Y340" s="450"/>
      <c r="Z340" s="450"/>
      <c r="AA340" s="450"/>
      <c r="AB340" s="450"/>
      <c r="AC340" s="450"/>
      <c r="AD340" s="450"/>
      <c r="AE340" s="450"/>
      <c r="AF340" s="450"/>
      <c r="AG340" s="450"/>
      <c r="AH340" s="450"/>
      <c r="AI340" s="450"/>
      <c r="AJ340" s="450"/>
      <c r="AK340" s="450"/>
      <c r="AL340" s="450"/>
      <c r="AM340" s="450"/>
      <c r="AN340" s="450"/>
      <c r="AO340" s="450"/>
      <c r="AP340" s="450"/>
      <c r="AQ340" s="450"/>
      <c r="AR340" s="450"/>
      <c r="AS340" s="450"/>
      <c r="AT340" s="450"/>
      <c r="AU340" s="450"/>
      <c r="AV340" s="450"/>
      <c r="AW340" s="450"/>
      <c r="AX340" s="450"/>
      <c r="AY340" s="450"/>
      <c r="AZ340" s="450"/>
      <c r="BA340" s="450"/>
      <c r="BB340" s="450"/>
      <c r="BC340" s="450"/>
      <c r="BD340" s="450"/>
      <c r="BE340" s="450"/>
      <c r="BF340" s="450"/>
      <c r="BG340" s="450"/>
      <c r="BH340" s="450"/>
      <c r="BI340" s="450"/>
      <c r="BJ340" s="450"/>
      <c r="BK340" s="450"/>
      <c r="BL340" s="450"/>
      <c r="BM340" s="450"/>
      <c r="BN340" s="450"/>
      <c r="BO340" s="450"/>
      <c r="BP340" s="450"/>
      <c r="BQ340" s="450"/>
      <c r="BR340" s="450"/>
      <c r="BS340" s="450"/>
      <c r="BT340" s="450"/>
      <c r="BU340" s="450"/>
      <c r="BV340" s="450"/>
      <c r="BW340" s="450"/>
      <c r="BX340" s="450"/>
      <c r="BY340" s="450"/>
    </row>
    <row r="341" spans="1:77">
      <c r="H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450"/>
      <c r="AE341" s="450"/>
      <c r="AF341" s="450"/>
      <c r="AG341" s="450"/>
      <c r="AH341" s="450"/>
      <c r="AI341" s="450"/>
      <c r="AJ341" s="450"/>
      <c r="AK341" s="450"/>
      <c r="AL341" s="450"/>
      <c r="AM341" s="450"/>
      <c r="AN341" s="450"/>
      <c r="AO341" s="450"/>
      <c r="AP341" s="450"/>
      <c r="AQ341" s="450"/>
      <c r="AR341" s="450"/>
      <c r="AS341" s="450"/>
      <c r="AT341" s="450"/>
      <c r="AU341" s="450"/>
      <c r="AV341" s="450"/>
      <c r="AW341" s="450"/>
      <c r="AX341" s="450"/>
      <c r="AY341" s="450"/>
      <c r="AZ341" s="450"/>
      <c r="BA341" s="450"/>
      <c r="BB341" s="450"/>
      <c r="BC341" s="450"/>
      <c r="BD341" s="450"/>
      <c r="BE341" s="450"/>
      <c r="BF341" s="450"/>
      <c r="BG341" s="450"/>
      <c r="BH341" s="450"/>
      <c r="BI341" s="450"/>
      <c r="BJ341" s="450"/>
      <c r="BK341" s="450"/>
      <c r="BL341" s="450"/>
      <c r="BM341" s="450"/>
      <c r="BN341" s="450"/>
      <c r="BO341" s="450"/>
      <c r="BP341" s="450"/>
      <c r="BQ341" s="450"/>
      <c r="BR341" s="450"/>
      <c r="BS341" s="450"/>
      <c r="BT341" s="450"/>
      <c r="BU341" s="450"/>
      <c r="BV341" s="450"/>
      <c r="BW341" s="450"/>
      <c r="BX341" s="450"/>
      <c r="BY341" s="450"/>
    </row>
    <row r="342" spans="1:77">
      <c r="H342" s="450"/>
      <c r="J342" s="450"/>
      <c r="K342" s="450"/>
      <c r="L342" s="450"/>
      <c r="M342" s="450"/>
      <c r="N342" s="450"/>
      <c r="O342" s="450"/>
      <c r="P342" s="450"/>
      <c r="Q342" s="450"/>
      <c r="R342" s="450"/>
      <c r="S342" s="450"/>
      <c r="T342" s="450"/>
      <c r="U342" s="450"/>
      <c r="V342" s="450"/>
      <c r="W342" s="450"/>
      <c r="X342" s="450"/>
      <c r="Y342" s="450"/>
      <c r="Z342" s="450"/>
      <c r="AA342" s="450"/>
      <c r="AB342" s="450"/>
      <c r="AC342" s="450"/>
      <c r="AD342" s="450"/>
      <c r="AE342" s="450"/>
      <c r="AF342" s="450"/>
      <c r="AG342" s="450"/>
      <c r="AH342" s="450"/>
      <c r="AI342" s="450"/>
      <c r="AJ342" s="450"/>
      <c r="AK342" s="450"/>
      <c r="AL342" s="450"/>
      <c r="AM342" s="450"/>
      <c r="AN342" s="450"/>
      <c r="AO342" s="450"/>
      <c r="AP342" s="450"/>
      <c r="AQ342" s="450"/>
      <c r="AR342" s="450"/>
      <c r="AS342" s="450"/>
      <c r="AT342" s="450"/>
      <c r="AU342" s="450"/>
      <c r="AV342" s="450"/>
      <c r="AW342" s="450"/>
      <c r="AX342" s="450"/>
      <c r="AY342" s="450"/>
      <c r="AZ342" s="450"/>
      <c r="BA342" s="450"/>
      <c r="BB342" s="450"/>
      <c r="BC342" s="450"/>
      <c r="BD342" s="450"/>
      <c r="BE342" s="450"/>
      <c r="BF342" s="450"/>
      <c r="BG342" s="450"/>
      <c r="BH342" s="450"/>
      <c r="BI342" s="450"/>
      <c r="BJ342" s="450"/>
      <c r="BK342" s="450"/>
      <c r="BL342" s="450"/>
      <c r="BM342" s="450"/>
      <c r="BN342" s="450"/>
      <c r="BO342" s="450"/>
      <c r="BP342" s="450"/>
      <c r="BQ342" s="450"/>
      <c r="BR342" s="450"/>
      <c r="BS342" s="450"/>
      <c r="BT342" s="450"/>
      <c r="BU342" s="450"/>
      <c r="BV342" s="450"/>
      <c r="BW342" s="450"/>
      <c r="BX342" s="450"/>
      <c r="BY342" s="450"/>
    </row>
  </sheetData>
  <mergeCells count="13">
    <mergeCell ref="A1:J1"/>
    <mergeCell ref="A2:J2"/>
    <mergeCell ref="A3:J3"/>
    <mergeCell ref="E56:F56"/>
    <mergeCell ref="E59:F59"/>
    <mergeCell ref="A9:J9"/>
    <mergeCell ref="H6:I6"/>
    <mergeCell ref="H7:I7"/>
    <mergeCell ref="A4:J4"/>
    <mergeCell ref="A5:J5"/>
    <mergeCell ref="A6:G6"/>
    <mergeCell ref="B7:G7"/>
    <mergeCell ref="A8:J8"/>
  </mergeCells>
  <pageMargins left="0.7" right="0.7" top="0.75" bottom="0.75" header="0.3" footer="0.3"/>
  <pageSetup scale="42" fitToHeight="0" orientation="portrait" r:id="rId1"/>
  <headerFooter>
    <oddHeader xml:space="preserve">&amp;CPRESUPUESTO DE OBRA
</oddHeader>
  </headerFooter>
  <ignoredErrors>
    <ignoredError sqref="H102" unlockedFormula="1"/>
    <ignoredError sqref="G30 G4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J717"/>
  <sheetViews>
    <sheetView view="pageBreakPreview" topLeftCell="B15" zoomScaleSheetLayoutView="100" workbookViewId="0">
      <pane xSplit="3" ySplit="2" topLeftCell="E17" activePane="bottomRight" state="frozen"/>
      <selection activeCell="B15" sqref="B15"/>
      <selection pane="topRight" activeCell="E15" sqref="E15"/>
      <selection pane="bottomLeft" activeCell="B17" sqref="B17"/>
      <selection pane="bottomRight" activeCell="H318" sqref="H318"/>
    </sheetView>
  </sheetViews>
  <sheetFormatPr baseColWidth="10" defaultColWidth="11.42578125" defaultRowHeight="15"/>
  <cols>
    <col min="2" max="2" width="15.42578125" style="4" customWidth="1"/>
    <col min="3" max="3" width="44.7109375" style="4" customWidth="1"/>
    <col min="4" max="4" width="7.28515625" style="4" customWidth="1"/>
    <col min="5" max="5" width="8.7109375" style="4" customWidth="1"/>
    <col min="6" max="7" width="16.85546875" style="6" customWidth="1"/>
    <col min="8" max="10" width="12.7109375" style="6" customWidth="1"/>
    <col min="11" max="13" width="10.7109375" style="5" customWidth="1"/>
    <col min="14" max="14" width="10.7109375" style="4" customWidth="1"/>
    <col min="15" max="15" width="6.140625" style="2" customWidth="1"/>
    <col min="16" max="16" width="18.5703125" style="2" customWidth="1"/>
    <col min="17" max="88" width="11.42578125" style="2"/>
  </cols>
  <sheetData>
    <row r="1" spans="1:88" ht="15.75" thickBot="1"/>
    <row r="2" spans="1:88" s="222" customFormat="1" ht="50.1" customHeight="1" thickBot="1">
      <c r="A2" s="218"/>
      <c r="B2" s="223"/>
      <c r="C2" s="522" t="s">
        <v>53</v>
      </c>
      <c r="D2" s="523"/>
      <c r="E2" s="523"/>
      <c r="F2" s="523"/>
      <c r="G2" s="523"/>
      <c r="H2" s="523"/>
      <c r="I2" s="523"/>
      <c r="J2" s="524"/>
      <c r="K2" s="525"/>
      <c r="L2" s="526"/>
      <c r="M2" s="526"/>
      <c r="N2" s="527"/>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row>
    <row r="3" spans="1:88" s="218" customFormat="1" ht="21.75" customHeight="1" thickBot="1">
      <c r="B3" s="221" t="s">
        <v>54</v>
      </c>
      <c r="C3" s="528" t="s">
        <v>55</v>
      </c>
      <c r="D3" s="529"/>
      <c r="E3" s="529"/>
      <c r="F3" s="529"/>
      <c r="G3" s="529"/>
      <c r="H3" s="529"/>
      <c r="I3" s="529"/>
      <c r="J3" s="529"/>
      <c r="K3" s="530"/>
      <c r="L3" s="530"/>
      <c r="M3" s="530"/>
      <c r="N3" s="531"/>
    </row>
    <row r="4" spans="1:88" s="217" customFormat="1" ht="23.25" customHeight="1" thickBot="1">
      <c r="A4" s="218"/>
      <c r="B4" s="220" t="s">
        <v>56</v>
      </c>
      <c r="C4" s="532" t="s">
        <v>57</v>
      </c>
      <c r="D4" s="533"/>
      <c r="E4" s="533"/>
      <c r="F4" s="533"/>
      <c r="G4" s="533"/>
      <c r="H4" s="533"/>
      <c r="I4" s="533"/>
      <c r="J4" s="534"/>
      <c r="K4" s="242" t="s">
        <v>0</v>
      </c>
      <c r="L4" s="535" t="s">
        <v>58</v>
      </c>
      <c r="M4" s="536"/>
      <c r="N4" s="537"/>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row>
    <row r="5" spans="1:88" ht="15.75" thickBot="1">
      <c r="B5" s="538" t="s">
        <v>59</v>
      </c>
      <c r="C5" s="532" t="s">
        <v>60</v>
      </c>
      <c r="D5" s="533"/>
      <c r="E5" s="533"/>
      <c r="F5" s="533"/>
      <c r="G5" s="533"/>
      <c r="H5" s="533"/>
      <c r="I5" s="533"/>
      <c r="J5" s="534"/>
      <c r="K5" s="215" t="s">
        <v>61</v>
      </c>
      <c r="L5" s="543">
        <v>1</v>
      </c>
      <c r="M5" s="544"/>
      <c r="N5" s="545"/>
    </row>
    <row r="6" spans="1:88" ht="15.75" thickBot="1">
      <c r="B6" s="539"/>
      <c r="C6" s="540"/>
      <c r="D6" s="541"/>
      <c r="E6" s="541"/>
      <c r="F6" s="541"/>
      <c r="G6" s="541"/>
      <c r="H6" s="541"/>
      <c r="I6" s="541"/>
      <c r="J6" s="542"/>
      <c r="K6" s="216" t="s">
        <v>62</v>
      </c>
      <c r="L6" s="215">
        <v>1</v>
      </c>
      <c r="M6" s="214" t="s">
        <v>63</v>
      </c>
      <c r="N6" s="215">
        <v>6</v>
      </c>
    </row>
    <row r="7" spans="1:88" s="200" customFormat="1" ht="8.25" customHeight="1" thickBot="1">
      <c r="B7" s="140"/>
      <c r="C7" s="202"/>
      <c r="D7" s="202"/>
      <c r="E7" s="202"/>
      <c r="F7" s="175"/>
      <c r="G7" s="175"/>
      <c r="H7" s="175"/>
      <c r="I7" s="202"/>
      <c r="J7" s="175"/>
      <c r="K7" s="546"/>
      <c r="L7" s="546"/>
      <c r="M7" s="174"/>
      <c r="N7" s="174"/>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row>
    <row r="8" spans="1:88" ht="20.25" customHeight="1" thickBot="1">
      <c r="B8" s="212" t="s">
        <v>0</v>
      </c>
      <c r="C8" s="232" t="s">
        <v>64</v>
      </c>
      <c r="D8" s="211"/>
      <c r="E8" s="211"/>
      <c r="F8" s="211"/>
      <c r="G8" s="211"/>
      <c r="H8" s="211"/>
      <c r="I8" s="547"/>
      <c r="J8" s="547"/>
      <c r="K8" s="312"/>
      <c r="L8" s="209"/>
      <c r="M8" s="209"/>
      <c r="N8" s="208"/>
    </row>
    <row r="9" spans="1:88" s="200" customFormat="1" ht="8.25" customHeight="1" thickBot="1">
      <c r="B9" s="140"/>
      <c r="C9" s="202"/>
      <c r="D9" s="202"/>
      <c r="E9" s="202"/>
      <c r="F9" s="175"/>
      <c r="G9" s="175"/>
      <c r="H9" s="175"/>
      <c r="I9" s="202"/>
      <c r="J9" s="175"/>
      <c r="K9" s="548"/>
      <c r="L9" s="548"/>
      <c r="M9" s="174"/>
      <c r="N9" s="174"/>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row>
    <row r="10" spans="1:88" ht="15" customHeight="1" thickBot="1">
      <c r="B10" s="365" t="s">
        <v>2</v>
      </c>
      <c r="C10" s="549" t="s">
        <v>65</v>
      </c>
      <c r="D10" s="550"/>
      <c r="E10" s="550"/>
      <c r="F10" s="550"/>
      <c r="G10" s="550"/>
      <c r="H10" s="550"/>
      <c r="I10" s="550"/>
      <c r="J10" s="550"/>
      <c r="K10" s="550"/>
      <c r="L10" s="550"/>
      <c r="M10" s="550"/>
      <c r="N10" s="551"/>
    </row>
    <row r="11" spans="1:88">
      <c r="B11" s="207"/>
      <c r="C11" s="552"/>
      <c r="D11" s="553"/>
      <c r="E11" s="553"/>
      <c r="F11" s="553"/>
      <c r="G11" s="553"/>
      <c r="H11" s="553"/>
      <c r="I11" s="553"/>
      <c r="J11" s="553"/>
      <c r="K11" s="553"/>
      <c r="L11" s="553"/>
      <c r="M11" s="553"/>
      <c r="N11" s="554"/>
    </row>
    <row r="12" spans="1:88" ht="15.75" thickBot="1">
      <c r="B12" s="207"/>
      <c r="C12" s="555"/>
      <c r="D12" s="556"/>
      <c r="E12" s="556"/>
      <c r="F12" s="556"/>
      <c r="G12" s="556"/>
      <c r="H12" s="556"/>
      <c r="I12" s="556"/>
      <c r="J12" s="556"/>
      <c r="K12" s="556"/>
      <c r="L12" s="556"/>
      <c r="M12" s="556"/>
      <c r="N12" s="557"/>
    </row>
    <row r="13" spans="1:88" s="200" customFormat="1" ht="15.75" thickBot="1">
      <c r="B13" s="206"/>
      <c r="C13" s="203"/>
      <c r="D13" s="203"/>
      <c r="E13" s="203"/>
      <c r="F13" s="205"/>
      <c r="G13" s="205"/>
      <c r="H13" s="205"/>
      <c r="I13" s="205"/>
      <c r="J13" s="205"/>
      <c r="K13" s="204"/>
      <c r="L13" s="204"/>
      <c r="M13" s="204"/>
      <c r="N13" s="203"/>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row>
    <row r="14" spans="1:88" ht="20.25" customHeight="1" thickBot="1">
      <c r="B14" s="558" t="s">
        <v>3</v>
      </c>
      <c r="C14" s="558" t="s">
        <v>4</v>
      </c>
      <c r="D14" s="558" t="s">
        <v>5</v>
      </c>
      <c r="E14" s="561" t="s">
        <v>6</v>
      </c>
      <c r="F14" s="562"/>
      <c r="G14" s="563"/>
      <c r="H14" s="561" t="s">
        <v>7</v>
      </c>
      <c r="I14" s="562"/>
      <c r="J14" s="563"/>
      <c r="K14" s="561" t="s">
        <v>8</v>
      </c>
      <c r="L14" s="562"/>
      <c r="M14" s="562"/>
      <c r="N14" s="563"/>
    </row>
    <row r="15" spans="1:88" ht="15" customHeight="1">
      <c r="B15" s="559"/>
      <c r="C15" s="559"/>
      <c r="D15" s="559"/>
      <c r="E15" s="558" t="s">
        <v>9</v>
      </c>
      <c r="F15" s="577" t="s">
        <v>10</v>
      </c>
      <c r="G15" s="577" t="s">
        <v>11</v>
      </c>
      <c r="H15" s="577" t="s">
        <v>12</v>
      </c>
      <c r="I15" s="579" t="s">
        <v>13</v>
      </c>
      <c r="J15" s="581" t="s">
        <v>14</v>
      </c>
      <c r="K15" s="564" t="s">
        <v>15</v>
      </c>
      <c r="L15" s="565"/>
      <c r="M15" s="568" t="s">
        <v>16</v>
      </c>
      <c r="N15" s="569"/>
    </row>
    <row r="16" spans="1:88" ht="15.75" thickBot="1">
      <c r="B16" s="560"/>
      <c r="C16" s="560"/>
      <c r="D16" s="560"/>
      <c r="E16" s="560"/>
      <c r="F16" s="578"/>
      <c r="G16" s="578"/>
      <c r="H16" s="578"/>
      <c r="I16" s="580"/>
      <c r="J16" s="582"/>
      <c r="K16" s="566"/>
      <c r="L16" s="567"/>
      <c r="M16" s="570"/>
      <c r="N16" s="571"/>
    </row>
    <row r="17" spans="2:88" s="200" customFormat="1" ht="8.25" customHeight="1" thickBot="1">
      <c r="B17" s="140"/>
      <c r="C17" s="202"/>
      <c r="D17" s="202"/>
      <c r="E17" s="202"/>
      <c r="F17" s="175"/>
      <c r="G17" s="175"/>
      <c r="H17" s="175"/>
      <c r="I17" s="202"/>
      <c r="J17" s="175"/>
      <c r="K17" s="572"/>
      <c r="L17" s="572"/>
      <c r="M17" s="174"/>
      <c r="N17" s="174"/>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row>
    <row r="18" spans="2:88" ht="28.5" hidden="1" customHeight="1" thickBot="1">
      <c r="B18" s="173"/>
      <c r="C18" s="199" t="s">
        <v>17</v>
      </c>
      <c r="D18" s="198"/>
      <c r="E18" s="198"/>
      <c r="F18" s="197"/>
      <c r="G18" s="197"/>
      <c r="H18" s="197"/>
      <c r="I18" s="197"/>
      <c r="J18" s="197"/>
      <c r="K18" s="197"/>
      <c r="L18" s="197"/>
      <c r="M18" s="197"/>
      <c r="N18" s="197"/>
    </row>
    <row r="19" spans="2:88" ht="8.25" hidden="1" customHeight="1" thickBot="1">
      <c r="B19" s="42"/>
      <c r="C19" s="42"/>
      <c r="D19" s="42"/>
      <c r="E19" s="42"/>
      <c r="F19" s="196"/>
      <c r="G19" s="196"/>
      <c r="H19" s="196"/>
      <c r="I19" s="42"/>
      <c r="J19" s="196"/>
      <c r="K19" s="195"/>
      <c r="L19" s="195"/>
      <c r="M19" s="195"/>
      <c r="N19" s="195"/>
    </row>
    <row r="20" spans="2:88" s="4" customFormat="1" ht="15.75" customHeight="1" thickBot="1">
      <c r="B20" s="96">
        <v>1</v>
      </c>
      <c r="C20" s="194" t="s">
        <v>18</v>
      </c>
      <c r="D20" s="193"/>
      <c r="E20" s="193"/>
      <c r="F20" s="366" t="s">
        <v>19</v>
      </c>
      <c r="G20" s="366"/>
      <c r="H20" s="366"/>
      <c r="I20" s="366" t="s">
        <v>20</v>
      </c>
      <c r="J20" s="366" t="s">
        <v>21</v>
      </c>
      <c r="K20" s="573" t="s">
        <v>22</v>
      </c>
      <c r="L20" s="573"/>
      <c r="M20" s="573" t="s">
        <v>23</v>
      </c>
      <c r="N20" s="573"/>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row>
    <row r="21" spans="2:88" s="4" customFormat="1" ht="26.1" customHeight="1">
      <c r="B21" s="167">
        <v>1.1000000000000001</v>
      </c>
      <c r="C21" s="192" t="s">
        <v>66</v>
      </c>
      <c r="D21" s="191"/>
      <c r="E21" s="190"/>
      <c r="F21" s="368"/>
      <c r="G21" s="369"/>
      <c r="H21" s="189"/>
      <c r="I21" s="188"/>
      <c r="J21" s="187"/>
      <c r="K21" s="574"/>
      <c r="L21" s="575"/>
      <c r="M21" s="575"/>
      <c r="N21" s="576"/>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row>
    <row r="22" spans="2:88" s="4" customFormat="1" ht="26.1" customHeight="1">
      <c r="B22" s="186" t="s">
        <v>67</v>
      </c>
      <c r="C22" s="182" t="s">
        <v>68</v>
      </c>
      <c r="D22" s="64" t="s">
        <v>69</v>
      </c>
      <c r="E22" s="149">
        <v>1</v>
      </c>
      <c r="F22" s="371">
        <v>2034568.67</v>
      </c>
      <c r="G22" s="372">
        <f>+F22*E22</f>
        <v>2034568.67</v>
      </c>
      <c r="H22" s="62" t="e">
        <f>+#REF!</f>
        <v>#REF!</v>
      </c>
      <c r="I22" s="81"/>
      <c r="J22" s="147" t="e">
        <f>+H22+I22</f>
        <v>#REF!</v>
      </c>
      <c r="K22" s="587">
        <f>(F22*I22)</f>
        <v>0</v>
      </c>
      <c r="L22" s="588"/>
      <c r="M22" s="588" t="e">
        <f>(F22*J22)</f>
        <v>#REF!</v>
      </c>
      <c r="N22" s="58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row>
    <row r="23" spans="2:88" s="4" customFormat="1" ht="26.1" customHeight="1">
      <c r="B23" s="186" t="s">
        <v>70</v>
      </c>
      <c r="C23" s="182" t="s">
        <v>71</v>
      </c>
      <c r="D23" s="185" t="s">
        <v>69</v>
      </c>
      <c r="E23" s="149">
        <v>1</v>
      </c>
      <c r="F23" s="371">
        <v>669499.32999999996</v>
      </c>
      <c r="G23" s="372">
        <f>+F23*E23</f>
        <v>669499.32999999996</v>
      </c>
      <c r="H23" s="62" t="e">
        <f>+#REF!</f>
        <v>#REF!</v>
      </c>
      <c r="I23" s="81"/>
      <c r="J23" s="147" t="e">
        <f>+H23+I23</f>
        <v>#REF!</v>
      </c>
      <c r="K23" s="587">
        <f>(F23*I23)</f>
        <v>0</v>
      </c>
      <c r="L23" s="588"/>
      <c r="M23" s="588" t="e">
        <f>(F23*J23)</f>
        <v>#REF!</v>
      </c>
      <c r="N23" s="58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row>
    <row r="24" spans="2:88" s="4" customFormat="1" ht="26.1" customHeight="1">
      <c r="B24" s="161">
        <v>1.2</v>
      </c>
      <c r="C24" s="184" t="s">
        <v>72</v>
      </c>
      <c r="D24" s="64"/>
      <c r="E24" s="149"/>
      <c r="F24" s="371"/>
      <c r="G24" s="372"/>
      <c r="H24" s="62"/>
      <c r="I24" s="81"/>
      <c r="J24" s="147"/>
      <c r="K24" s="587"/>
      <c r="L24" s="588"/>
      <c r="M24" s="588"/>
      <c r="N24" s="58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row>
    <row r="25" spans="2:88" s="4" customFormat="1" ht="26.1" customHeight="1">
      <c r="B25" s="183">
        <v>1.2</v>
      </c>
      <c r="C25" s="182" t="s">
        <v>73</v>
      </c>
      <c r="D25" s="64" t="s">
        <v>69</v>
      </c>
      <c r="E25" s="149">
        <v>1</v>
      </c>
      <c r="F25" s="371">
        <v>9626947.9199999999</v>
      </c>
      <c r="G25" s="372">
        <f>+F25*E25</f>
        <v>9626947.9199999999</v>
      </c>
      <c r="H25" s="62" t="e">
        <f>+#REF!</f>
        <v>#REF!</v>
      </c>
      <c r="I25" s="81"/>
      <c r="J25" s="147" t="e">
        <f>+H25+I25</f>
        <v>#REF!</v>
      </c>
      <c r="K25" s="587">
        <f>(F25*I25)</f>
        <v>0</v>
      </c>
      <c r="L25" s="588"/>
      <c r="M25" s="588" t="e">
        <f>(F25*J25)</f>
        <v>#REF!</v>
      </c>
      <c r="N25" s="58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row>
    <row r="26" spans="2:88" s="4" customFormat="1" ht="26.1" customHeight="1" thickBot="1">
      <c r="B26" s="181" t="s">
        <v>74</v>
      </c>
      <c r="C26" s="180" t="s">
        <v>75</v>
      </c>
      <c r="D26" s="57" t="s">
        <v>76</v>
      </c>
      <c r="E26" s="145">
        <v>280</v>
      </c>
      <c r="F26" s="376">
        <v>27309.200000000001</v>
      </c>
      <c r="G26" s="377">
        <f>+F26*E26</f>
        <v>7646576</v>
      </c>
      <c r="H26" s="55" t="e">
        <f>+#REF!</f>
        <v>#REF!</v>
      </c>
      <c r="I26" s="79"/>
      <c r="J26" s="224" t="e">
        <f>+H26+I26</f>
        <v>#REF!</v>
      </c>
      <c r="K26" s="593">
        <f>(F26*I26)</f>
        <v>0</v>
      </c>
      <c r="L26" s="594"/>
      <c r="M26" s="594" t="e">
        <f>(F26*J26)</f>
        <v>#REF!</v>
      </c>
      <c r="N26" s="595"/>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row>
    <row r="27" spans="2:88" s="1" customFormat="1" ht="26.25" customHeight="1" thickBot="1">
      <c r="B27" s="140"/>
      <c r="C27" s="139"/>
      <c r="D27" s="179"/>
      <c r="E27" s="179"/>
      <c r="F27" s="178"/>
      <c r="G27" s="178"/>
      <c r="H27" s="178"/>
      <c r="I27" s="583" t="s">
        <v>24</v>
      </c>
      <c r="J27" s="584"/>
      <c r="K27" s="585">
        <f>SUM(K22:L26)</f>
        <v>0</v>
      </c>
      <c r="L27" s="586"/>
      <c r="M27" s="585" t="e">
        <f>SUM(M22:N26)</f>
        <v>#REF!</v>
      </c>
      <c r="N27" s="586"/>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row>
    <row r="28" spans="2:88" s="134" customFormat="1" ht="8.25" customHeight="1" thickBot="1">
      <c r="B28" s="140"/>
      <c r="C28" s="139"/>
      <c r="D28" s="177"/>
      <c r="E28" s="177"/>
      <c r="F28" s="175"/>
      <c r="G28" s="175"/>
      <c r="H28" s="175"/>
      <c r="I28" s="176"/>
      <c r="J28" s="175"/>
      <c r="K28" s="174"/>
      <c r="L28" s="174"/>
      <c r="M28" s="174"/>
      <c r="N28" s="174"/>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row>
    <row r="29" spans="2:88" s="4" customFormat="1" ht="15.75" customHeight="1" thickBot="1">
      <c r="B29" s="173">
        <v>2</v>
      </c>
      <c r="C29" s="132" t="s">
        <v>25</v>
      </c>
      <c r="D29" s="172"/>
      <c r="E29" s="172"/>
      <c r="F29" s="169"/>
      <c r="G29" s="169"/>
      <c r="H29" s="171"/>
      <c r="I29" s="171"/>
      <c r="J29" s="170"/>
      <c r="K29" s="171"/>
      <c r="L29" s="171"/>
      <c r="M29" s="171"/>
      <c r="N29" s="238"/>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row>
    <row r="30" spans="2:88" s="4" customFormat="1" ht="26.1" customHeight="1">
      <c r="B30" s="167">
        <v>2.1</v>
      </c>
      <c r="C30" s="166" t="s">
        <v>77</v>
      </c>
      <c r="D30" s="165"/>
      <c r="E30" s="164"/>
      <c r="F30" s="392"/>
      <c r="G30" s="385"/>
      <c r="H30" s="69"/>
      <c r="I30" s="315"/>
      <c r="J30" s="235"/>
      <c r="K30" s="590"/>
      <c r="L30" s="591"/>
      <c r="M30" s="591"/>
      <c r="N30" s="592"/>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row>
    <row r="31" spans="2:88" s="4" customFormat="1" ht="26.1" customHeight="1">
      <c r="B31" s="163" t="s">
        <v>78</v>
      </c>
      <c r="C31" s="162" t="s">
        <v>79</v>
      </c>
      <c r="D31" s="64" t="s">
        <v>80</v>
      </c>
      <c r="E31" s="149">
        <v>618.86</v>
      </c>
      <c r="F31" s="393">
        <v>4077.57</v>
      </c>
      <c r="G31" s="381">
        <f>+F31*E31</f>
        <v>2523444.9702000003</v>
      </c>
      <c r="H31" s="147">
        <f>+'[1]ACTA PARCIAL 05'!H31</f>
        <v>618.54</v>
      </c>
      <c r="I31" s="316"/>
      <c r="J31" s="233">
        <f>+H31+I31</f>
        <v>618.54</v>
      </c>
      <c r="K31" s="587">
        <f>+F31*I31</f>
        <v>0</v>
      </c>
      <c r="L31" s="588"/>
      <c r="M31" s="588">
        <f>+F31*J31</f>
        <v>2522140.1477999999</v>
      </c>
      <c r="N31" s="58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row>
    <row r="32" spans="2:88" s="4" customFormat="1" ht="26.1" customHeight="1">
      <c r="B32" s="163" t="s">
        <v>81</v>
      </c>
      <c r="C32" s="162" t="s">
        <v>82</v>
      </c>
      <c r="D32" s="64" t="s">
        <v>80</v>
      </c>
      <c r="E32" s="158">
        <v>618.86</v>
      </c>
      <c r="F32" s="393">
        <v>543.82000000000005</v>
      </c>
      <c r="G32" s="381">
        <f>+F32*E32</f>
        <v>336548.44520000002</v>
      </c>
      <c r="H32" s="147">
        <f>+'[1]ACTA PARCIAL 05'!H32</f>
        <v>581.19000000000005</v>
      </c>
      <c r="I32" s="316"/>
      <c r="J32" s="233">
        <f>+H32+I32</f>
        <v>581.19000000000005</v>
      </c>
      <c r="K32" s="587">
        <f>+F32*I32</f>
        <v>0</v>
      </c>
      <c r="L32" s="588"/>
      <c r="M32" s="588">
        <f>+F32*J32</f>
        <v>316062.74580000003</v>
      </c>
      <c r="N32" s="58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row>
    <row r="33" spans="2:88" s="4" customFormat="1" ht="26.1" customHeight="1">
      <c r="B33" s="161">
        <v>2.2000000000000002</v>
      </c>
      <c r="C33" s="160" t="s">
        <v>83</v>
      </c>
      <c r="D33" s="159"/>
      <c r="E33" s="158"/>
      <c r="F33" s="393"/>
      <c r="G33" s="381"/>
      <c r="H33" s="147"/>
      <c r="I33" s="317"/>
      <c r="J33" s="233"/>
      <c r="K33" s="587"/>
      <c r="L33" s="588"/>
      <c r="M33" s="588"/>
      <c r="N33" s="58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row>
    <row r="34" spans="2:88" s="4" customFormat="1" ht="26.1" customHeight="1">
      <c r="B34" s="150" t="s">
        <v>84</v>
      </c>
      <c r="C34" s="106" t="s">
        <v>85</v>
      </c>
      <c r="D34" s="64" t="s">
        <v>86</v>
      </c>
      <c r="E34" s="149">
        <v>83.196374999999989</v>
      </c>
      <c r="F34" s="393">
        <v>43602.43</v>
      </c>
      <c r="G34" s="381">
        <f>+F34*E34</f>
        <v>3627564.1171912495</v>
      </c>
      <c r="H34" s="147">
        <f>+'[1]ACTA PARCIAL 05'!H34</f>
        <v>68.809999999999988</v>
      </c>
      <c r="I34" s="104"/>
      <c r="J34" s="233">
        <f>+H34+I34</f>
        <v>68.809999999999988</v>
      </c>
      <c r="K34" s="587">
        <f>+I34*F34</f>
        <v>0</v>
      </c>
      <c r="L34" s="588"/>
      <c r="M34" s="596">
        <v>3000392.22</v>
      </c>
      <c r="N34" s="58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row>
    <row r="35" spans="2:88" s="4" customFormat="1" ht="26.1" customHeight="1">
      <c r="B35" s="150" t="s">
        <v>87</v>
      </c>
      <c r="C35" s="106" t="s">
        <v>88</v>
      </c>
      <c r="D35" s="64" t="s">
        <v>86</v>
      </c>
      <c r="E35" s="149">
        <v>265.08499999999998</v>
      </c>
      <c r="F35" s="393">
        <v>14502.47</v>
      </c>
      <c r="G35" s="381">
        <f>+F35*E35</f>
        <v>3844387.2599499994</v>
      </c>
      <c r="H35" s="147">
        <f>+'[1]ACTA PARCIAL 05'!H35</f>
        <v>0</v>
      </c>
      <c r="I35" s="104"/>
      <c r="J35" s="233">
        <f>+H35+I35</f>
        <v>0</v>
      </c>
      <c r="K35" s="587">
        <f t="shared" ref="K35:K88" si="0">+F35*I35</f>
        <v>0</v>
      </c>
      <c r="L35" s="588"/>
      <c r="M35" s="588">
        <f>+F35*J35</f>
        <v>0</v>
      </c>
      <c r="N35" s="58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row>
    <row r="36" spans="2:88" s="4" customFormat="1" ht="29.25" customHeight="1">
      <c r="B36" s="150" t="s">
        <v>89</v>
      </c>
      <c r="C36" s="106" t="s">
        <v>90</v>
      </c>
      <c r="D36" s="64" t="s">
        <v>86</v>
      </c>
      <c r="E36" s="149">
        <v>106.5</v>
      </c>
      <c r="F36" s="393">
        <v>76802.47</v>
      </c>
      <c r="G36" s="381">
        <f>+F36*E36</f>
        <v>8179463.0549999997</v>
      </c>
      <c r="H36" s="147">
        <f>+'[1]ACTA PARCIAL 05'!H36</f>
        <v>0</v>
      </c>
      <c r="I36" s="104"/>
      <c r="J36" s="233">
        <f>+H36+I36</f>
        <v>0</v>
      </c>
      <c r="K36" s="587">
        <f t="shared" si="0"/>
        <v>0</v>
      </c>
      <c r="L36" s="588"/>
      <c r="M36" s="588">
        <f>+F36*J36</f>
        <v>0</v>
      </c>
      <c r="N36" s="58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row>
    <row r="37" spans="2:88" s="4" customFormat="1" ht="30" customHeight="1">
      <c r="B37" s="150" t="s">
        <v>91</v>
      </c>
      <c r="C37" s="106" t="s">
        <v>92</v>
      </c>
      <c r="D37" s="64" t="s">
        <v>93</v>
      </c>
      <c r="E37" s="149">
        <v>96.8</v>
      </c>
      <c r="F37" s="393">
        <v>27638.75</v>
      </c>
      <c r="G37" s="381">
        <f>+F37*E37</f>
        <v>2675431</v>
      </c>
      <c r="H37" s="147">
        <f>+'[1]ACTA PARCIAL 05'!H37</f>
        <v>141.53</v>
      </c>
      <c r="I37" s="104"/>
      <c r="J37" s="233">
        <f>+H37+I37</f>
        <v>141.53</v>
      </c>
      <c r="K37" s="587">
        <f t="shared" si="0"/>
        <v>0</v>
      </c>
      <c r="L37" s="588"/>
      <c r="M37" s="588">
        <f>+F37*J37</f>
        <v>3911712.2875000001</v>
      </c>
      <c r="N37" s="58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row>
    <row r="38" spans="2:88" s="4" customFormat="1" ht="26.1" customHeight="1">
      <c r="B38" s="151">
        <v>2.2999999999999998</v>
      </c>
      <c r="C38" s="123" t="s">
        <v>94</v>
      </c>
      <c r="D38" s="64"/>
      <c r="E38" s="149"/>
      <c r="F38" s="393"/>
      <c r="G38" s="383"/>
      <c r="H38" s="147"/>
      <c r="I38" s="104"/>
      <c r="J38" s="233"/>
      <c r="K38" s="587">
        <f t="shared" si="0"/>
        <v>0</v>
      </c>
      <c r="L38" s="588"/>
      <c r="M38" s="588"/>
      <c r="N38" s="58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row>
    <row r="39" spans="2:88" s="4" customFormat="1" ht="26.1" customHeight="1">
      <c r="B39" s="150" t="s">
        <v>95</v>
      </c>
      <c r="C39" s="106" t="s">
        <v>96</v>
      </c>
      <c r="D39" s="64" t="s">
        <v>97</v>
      </c>
      <c r="E39" s="149">
        <v>407.51760000000002</v>
      </c>
      <c r="F39" s="393">
        <v>3814.08</v>
      </c>
      <c r="G39" s="381">
        <f>+F39*E39</f>
        <v>1554304.7278080001</v>
      </c>
      <c r="H39" s="147">
        <f>+'[1]ACTA PARCIAL 05'!H39</f>
        <v>435.6</v>
      </c>
      <c r="I39" s="104"/>
      <c r="J39" s="233">
        <f>+H39+I39</f>
        <v>435.6</v>
      </c>
      <c r="K39" s="587">
        <f t="shared" si="0"/>
        <v>0</v>
      </c>
      <c r="L39" s="588"/>
      <c r="M39" s="588">
        <f>+F39*J39</f>
        <v>1661413.2480000001</v>
      </c>
      <c r="N39" s="58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row>
    <row r="40" spans="2:88" s="4" customFormat="1" ht="26.1" customHeight="1">
      <c r="B40" s="150" t="s">
        <v>98</v>
      </c>
      <c r="C40" s="106" t="s">
        <v>99</v>
      </c>
      <c r="D40" s="64" t="s">
        <v>97</v>
      </c>
      <c r="E40" s="149">
        <v>3176.6568800000005</v>
      </c>
      <c r="F40" s="393">
        <v>3814.08</v>
      </c>
      <c r="G40" s="381">
        <f>+F40*E40</f>
        <v>12116023.472870402</v>
      </c>
      <c r="H40" s="147">
        <f>+'[1]ACTA PARCIAL 05'!H40</f>
        <v>3395.8199999999997</v>
      </c>
      <c r="I40" s="316"/>
      <c r="J40" s="233">
        <f>+H40+I40</f>
        <v>3395.8199999999997</v>
      </c>
      <c r="K40" s="587">
        <f t="shared" si="0"/>
        <v>0</v>
      </c>
      <c r="L40" s="588"/>
      <c r="M40" s="588">
        <f>+F40*J40</f>
        <v>12951929.145599999</v>
      </c>
      <c r="N40" s="58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row>
    <row r="41" spans="2:88" s="4" customFormat="1" ht="26.1" customHeight="1">
      <c r="B41" s="150" t="s">
        <v>100</v>
      </c>
      <c r="C41" s="106" t="s">
        <v>101</v>
      </c>
      <c r="D41" s="64" t="s">
        <v>97</v>
      </c>
      <c r="E41" s="149">
        <v>520.3968000000001</v>
      </c>
      <c r="F41" s="393">
        <v>3814.08</v>
      </c>
      <c r="G41" s="381">
        <f>+F41*E41</f>
        <v>1984835.0269440003</v>
      </c>
      <c r="H41" s="147">
        <f>+'[1]ACTA PARCIAL 05'!H41</f>
        <v>446.35</v>
      </c>
      <c r="I41" s="104"/>
      <c r="J41" s="233">
        <f>+H41+I41</f>
        <v>446.35</v>
      </c>
      <c r="K41" s="587">
        <f t="shared" si="0"/>
        <v>0</v>
      </c>
      <c r="L41" s="588"/>
      <c r="M41" s="588">
        <f>+F41*J41</f>
        <v>1702414.608</v>
      </c>
      <c r="N41" s="58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row>
    <row r="42" spans="2:88" s="4" customFormat="1" ht="26.1" customHeight="1">
      <c r="B42" s="150" t="s">
        <v>91</v>
      </c>
      <c r="C42" s="106" t="s">
        <v>102</v>
      </c>
      <c r="D42" s="64" t="s">
        <v>97</v>
      </c>
      <c r="E42" s="149">
        <v>191.84222</v>
      </c>
      <c r="F42" s="393">
        <v>3814.08</v>
      </c>
      <c r="G42" s="381">
        <f>+F42*E42</f>
        <v>731701.57445760001</v>
      </c>
      <c r="H42" s="147">
        <f>+'[1]ACTA PARCIAL 05'!H42</f>
        <v>50.7</v>
      </c>
      <c r="I42" s="104"/>
      <c r="J42" s="233">
        <f>+H42+I42</f>
        <v>50.7</v>
      </c>
      <c r="K42" s="587">
        <f t="shared" si="0"/>
        <v>0</v>
      </c>
      <c r="L42" s="588"/>
      <c r="M42" s="588">
        <f>+F42*J42</f>
        <v>193373.856</v>
      </c>
      <c r="N42" s="58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row>
    <row r="43" spans="2:88" s="4" customFormat="1" ht="26.1" customHeight="1">
      <c r="B43" s="150" t="s">
        <v>103</v>
      </c>
      <c r="C43" s="106" t="s">
        <v>104</v>
      </c>
      <c r="D43" s="64" t="s">
        <v>97</v>
      </c>
      <c r="E43" s="149">
        <v>1399.7812056737587</v>
      </c>
      <c r="F43" s="393">
        <v>3814.08</v>
      </c>
      <c r="G43" s="381">
        <f>+F43*E43</f>
        <v>5338877.5009361692</v>
      </c>
      <c r="H43" s="147">
        <f>+'[1]ACTA PARCIAL 05'!H43</f>
        <v>1340.84</v>
      </c>
      <c r="I43" s="104"/>
      <c r="J43" s="233">
        <f>+H43+I43</f>
        <v>1340.84</v>
      </c>
      <c r="K43" s="587">
        <f t="shared" si="0"/>
        <v>0</v>
      </c>
      <c r="L43" s="588"/>
      <c r="M43" s="588">
        <f>+F43*J43</f>
        <v>5114071.0271999994</v>
      </c>
      <c r="N43" s="58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row>
    <row r="44" spans="2:88" s="4" customFormat="1" ht="26.1" customHeight="1">
      <c r="B44" s="151">
        <v>2.4</v>
      </c>
      <c r="C44" s="123" t="s">
        <v>105</v>
      </c>
      <c r="D44" s="64"/>
      <c r="E44" s="149"/>
      <c r="F44" s="393"/>
      <c r="G44" s="381"/>
      <c r="H44" s="147"/>
      <c r="I44" s="104"/>
      <c r="J44" s="233"/>
      <c r="K44" s="587">
        <f t="shared" si="0"/>
        <v>0</v>
      </c>
      <c r="L44" s="588"/>
      <c r="M44" s="588"/>
      <c r="N44" s="58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row>
    <row r="45" spans="2:88" s="4" customFormat="1" ht="26.1" customHeight="1">
      <c r="B45" s="150" t="s">
        <v>106</v>
      </c>
      <c r="C45" s="106" t="s">
        <v>107</v>
      </c>
      <c r="D45" s="64" t="s">
        <v>86</v>
      </c>
      <c r="E45" s="149">
        <v>8.34</v>
      </c>
      <c r="F45" s="393">
        <v>445408.69</v>
      </c>
      <c r="G45" s="381">
        <f t="shared" ref="G45:G50" si="1">+F45*E45</f>
        <v>3714708.4745999998</v>
      </c>
      <c r="H45" s="147">
        <f>+'[1]ACTA PARCIAL 05'!H45</f>
        <v>9.6199999999999992</v>
      </c>
      <c r="I45" s="104"/>
      <c r="J45" s="233">
        <f t="shared" ref="J45:J50" si="2">+H45+I45</f>
        <v>9.6199999999999992</v>
      </c>
      <c r="K45" s="587">
        <f t="shared" si="0"/>
        <v>0</v>
      </c>
      <c r="L45" s="588"/>
      <c r="M45" s="588">
        <f t="shared" ref="M45:M50" si="3">+F45*J45</f>
        <v>4284831.5977999996</v>
      </c>
      <c r="N45" s="58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row>
    <row r="46" spans="2:88" s="4" customFormat="1" ht="26.1" customHeight="1">
      <c r="B46" s="150" t="s">
        <v>108</v>
      </c>
      <c r="C46" s="106" t="s">
        <v>109</v>
      </c>
      <c r="D46" s="64" t="s">
        <v>86</v>
      </c>
      <c r="E46" s="149">
        <v>39.173999999999992</v>
      </c>
      <c r="F46" s="393">
        <v>499117.16</v>
      </c>
      <c r="G46" s="381">
        <f t="shared" si="1"/>
        <v>19552415.625839993</v>
      </c>
      <c r="H46" s="147">
        <f>+'[1]ACTA PARCIAL 05'!H46</f>
        <v>22.15</v>
      </c>
      <c r="I46" s="104"/>
      <c r="J46" s="233">
        <f t="shared" si="2"/>
        <v>22.15</v>
      </c>
      <c r="K46" s="587">
        <f t="shared" si="0"/>
        <v>0</v>
      </c>
      <c r="L46" s="588"/>
      <c r="M46" s="588">
        <f t="shared" si="3"/>
        <v>11055445.093999999</v>
      </c>
      <c r="N46" s="58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row>
    <row r="47" spans="2:88" s="4" customFormat="1" ht="26.1" customHeight="1">
      <c r="B47" s="150" t="s">
        <v>110</v>
      </c>
      <c r="C47" s="106" t="s">
        <v>111</v>
      </c>
      <c r="D47" s="64" t="s">
        <v>86</v>
      </c>
      <c r="E47" s="149">
        <v>2.2312500000000002</v>
      </c>
      <c r="F47" s="393">
        <v>745419.11</v>
      </c>
      <c r="G47" s="381">
        <f t="shared" si="1"/>
        <v>1663216.3891875001</v>
      </c>
      <c r="H47" s="147">
        <f>+'[1]ACTA PARCIAL 05'!H47</f>
        <v>1.1800000000000002</v>
      </c>
      <c r="I47" s="104"/>
      <c r="J47" s="233">
        <f t="shared" si="2"/>
        <v>1.1800000000000002</v>
      </c>
      <c r="K47" s="587">
        <f t="shared" si="0"/>
        <v>0</v>
      </c>
      <c r="L47" s="588"/>
      <c r="M47" s="588">
        <f t="shared" si="3"/>
        <v>879594.54980000015</v>
      </c>
      <c r="N47" s="58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row>
    <row r="48" spans="2:88" s="4" customFormat="1" ht="41.25" customHeight="1">
      <c r="B48" s="150" t="s">
        <v>112</v>
      </c>
      <c r="C48" s="106" t="s">
        <v>113</v>
      </c>
      <c r="D48" s="64" t="s">
        <v>76</v>
      </c>
      <c r="E48" s="149">
        <v>590.096</v>
      </c>
      <c r="F48" s="393">
        <v>37310.33</v>
      </c>
      <c r="G48" s="381">
        <f t="shared" si="1"/>
        <v>22016676.49168</v>
      </c>
      <c r="H48" s="147">
        <f>+'[1]ACTA PARCIAL 05'!H48</f>
        <v>598.77</v>
      </c>
      <c r="I48" s="104"/>
      <c r="J48" s="233">
        <f t="shared" si="2"/>
        <v>598.77</v>
      </c>
      <c r="K48" s="587">
        <f t="shared" si="0"/>
        <v>0</v>
      </c>
      <c r="L48" s="588"/>
      <c r="M48" s="588">
        <f t="shared" si="3"/>
        <v>22340306.294100001</v>
      </c>
      <c r="N48" s="58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row>
    <row r="49" spans="2:88" s="4" customFormat="1" ht="26.1" customHeight="1">
      <c r="B49" s="150" t="s">
        <v>114</v>
      </c>
      <c r="C49" s="106" t="s">
        <v>115</v>
      </c>
      <c r="D49" s="64" t="s">
        <v>76</v>
      </c>
      <c r="E49" s="149">
        <v>114.31749999999998</v>
      </c>
      <c r="F49" s="393">
        <v>13795.78</v>
      </c>
      <c r="G49" s="381">
        <f t="shared" si="1"/>
        <v>1577099.0801499998</v>
      </c>
      <c r="H49" s="147">
        <f>+'[1]ACTA PARCIAL 05'!H49</f>
        <v>62.96</v>
      </c>
      <c r="I49" s="104"/>
      <c r="J49" s="233">
        <f t="shared" si="2"/>
        <v>62.96</v>
      </c>
      <c r="K49" s="587">
        <f t="shared" si="0"/>
        <v>0</v>
      </c>
      <c r="L49" s="588"/>
      <c r="M49" s="588">
        <f t="shared" si="3"/>
        <v>868582.3088</v>
      </c>
      <c r="N49" s="58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row>
    <row r="50" spans="2:88" s="4" customFormat="1" ht="26.1" customHeight="1">
      <c r="B50" s="150" t="s">
        <v>116</v>
      </c>
      <c r="C50" s="106" t="s">
        <v>117</v>
      </c>
      <c r="D50" s="64" t="s">
        <v>86</v>
      </c>
      <c r="E50" s="149">
        <v>26.688000000000002</v>
      </c>
      <c r="F50" s="393">
        <v>306120.81</v>
      </c>
      <c r="G50" s="381">
        <f t="shared" si="1"/>
        <v>8169752.1772800004</v>
      </c>
      <c r="H50" s="147">
        <f>+'[1]ACTA PARCIAL 05'!H50</f>
        <v>34.059999999999995</v>
      </c>
      <c r="I50" s="104"/>
      <c r="J50" s="233">
        <f t="shared" si="2"/>
        <v>34.059999999999995</v>
      </c>
      <c r="K50" s="587">
        <f t="shared" si="0"/>
        <v>0</v>
      </c>
      <c r="L50" s="588"/>
      <c r="M50" s="588">
        <f t="shared" si="3"/>
        <v>10426474.788599998</v>
      </c>
      <c r="N50" s="58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row>
    <row r="51" spans="2:88" s="4" customFormat="1" ht="26.1" customHeight="1">
      <c r="B51" s="151">
        <v>2.5</v>
      </c>
      <c r="C51" s="123" t="s">
        <v>118</v>
      </c>
      <c r="D51" s="100" t="s">
        <v>119</v>
      </c>
      <c r="E51" s="153"/>
      <c r="F51" s="393"/>
      <c r="G51" s="381"/>
      <c r="H51" s="147"/>
      <c r="I51" s="318"/>
      <c r="J51" s="233"/>
      <c r="K51" s="587">
        <f t="shared" si="0"/>
        <v>0</v>
      </c>
      <c r="L51" s="588"/>
      <c r="M51" s="588"/>
      <c r="N51" s="58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row>
    <row r="52" spans="2:88" s="125" customFormat="1" ht="26.1" customHeight="1">
      <c r="B52" s="151" t="s">
        <v>120</v>
      </c>
      <c r="C52" s="123" t="s">
        <v>121</v>
      </c>
      <c r="D52" s="100"/>
      <c r="E52" s="153"/>
      <c r="F52" s="395"/>
      <c r="G52" s="383"/>
      <c r="H52" s="147"/>
      <c r="I52" s="318"/>
      <c r="J52" s="236"/>
      <c r="K52" s="587">
        <f t="shared" si="0"/>
        <v>0</v>
      </c>
      <c r="L52" s="588"/>
      <c r="M52" s="597"/>
      <c r="N52" s="598"/>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row>
    <row r="53" spans="2:88" s="4" customFormat="1" ht="26.1" customHeight="1">
      <c r="B53" s="150" t="s">
        <v>122</v>
      </c>
      <c r="C53" s="106" t="s">
        <v>123</v>
      </c>
      <c r="D53" s="64" t="s">
        <v>86</v>
      </c>
      <c r="E53" s="149">
        <v>6.8039999999999994</v>
      </c>
      <c r="F53" s="393">
        <v>641103.31000000006</v>
      </c>
      <c r="G53" s="381">
        <f>+F53*E53</f>
        <v>4362066.9212400001</v>
      </c>
      <c r="H53" s="147">
        <f>+'[1]ACTA PARCIAL 05'!H53</f>
        <v>4.62</v>
      </c>
      <c r="I53" s="104"/>
      <c r="J53" s="233">
        <f>+H53+I53</f>
        <v>4.62</v>
      </c>
      <c r="K53" s="587">
        <f t="shared" si="0"/>
        <v>0</v>
      </c>
      <c r="L53" s="588"/>
      <c r="M53" s="588">
        <f>+F53*J53</f>
        <v>2961897.2922000005</v>
      </c>
      <c r="N53" s="58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row>
    <row r="54" spans="2:88" s="4" customFormat="1" ht="26.1" customHeight="1">
      <c r="B54" s="150" t="s">
        <v>124</v>
      </c>
      <c r="C54" s="106" t="s">
        <v>125</v>
      </c>
      <c r="D54" s="64" t="s">
        <v>86</v>
      </c>
      <c r="E54" s="149">
        <v>10.88175</v>
      </c>
      <c r="F54" s="393">
        <v>718051.31</v>
      </c>
      <c r="G54" s="381">
        <f>+F54*E54</f>
        <v>7813654.8425925011</v>
      </c>
      <c r="H54" s="147">
        <f>+'[1]ACTA PARCIAL 05'!H54</f>
        <v>15.370000000000001</v>
      </c>
      <c r="I54" s="104"/>
      <c r="J54" s="233">
        <f>+H54+I54</f>
        <v>15.370000000000001</v>
      </c>
      <c r="K54" s="587">
        <f t="shared" si="0"/>
        <v>0</v>
      </c>
      <c r="L54" s="588"/>
      <c r="M54" s="588">
        <f>+F54*J54</f>
        <v>11036448.634700002</v>
      </c>
      <c r="N54" s="58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row>
    <row r="55" spans="2:88" s="4" customFormat="1" ht="26.1" customHeight="1">
      <c r="B55" s="150" t="s">
        <v>126</v>
      </c>
      <c r="C55" s="106" t="s">
        <v>127</v>
      </c>
      <c r="D55" s="64" t="s">
        <v>86</v>
      </c>
      <c r="E55" s="149">
        <v>0.87695999999999996</v>
      </c>
      <c r="F55" s="393">
        <v>835483.79</v>
      </c>
      <c r="G55" s="381">
        <f>+F55*E55</f>
        <v>732685.86447839998</v>
      </c>
      <c r="H55" s="147">
        <f>+'[1]ACTA PARCIAL 05'!H55</f>
        <v>0.77</v>
      </c>
      <c r="I55" s="104"/>
      <c r="J55" s="233">
        <f>+H55+I55</f>
        <v>0.77</v>
      </c>
      <c r="K55" s="587">
        <f t="shared" si="0"/>
        <v>0</v>
      </c>
      <c r="L55" s="588"/>
      <c r="M55" s="588">
        <f>+F55*J55</f>
        <v>643322.5183</v>
      </c>
      <c r="N55" s="58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row>
    <row r="56" spans="2:88" s="4" customFormat="1" ht="26.1" customHeight="1">
      <c r="B56" s="150" t="s">
        <v>128</v>
      </c>
      <c r="C56" s="106" t="s">
        <v>129</v>
      </c>
      <c r="D56" s="64" t="s">
        <v>86</v>
      </c>
      <c r="E56" s="149">
        <v>0.52784999999999993</v>
      </c>
      <c r="F56" s="393">
        <v>835483.79</v>
      </c>
      <c r="G56" s="381">
        <f>+F56*E56</f>
        <v>441010.11855149997</v>
      </c>
      <c r="H56" s="147">
        <f>+'[1]ACTA PARCIAL 05'!H56</f>
        <v>1.1499999999999999</v>
      </c>
      <c r="I56" s="104">
        <v>0.54</v>
      </c>
      <c r="J56" s="233">
        <f>+H56+I56</f>
        <v>1.69</v>
      </c>
      <c r="K56" s="587">
        <f t="shared" si="0"/>
        <v>451161.24660000007</v>
      </c>
      <c r="L56" s="588"/>
      <c r="M56" s="588">
        <f>+F56*J56</f>
        <v>1411967.6051</v>
      </c>
      <c r="N56" s="58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row>
    <row r="57" spans="2:88" s="4" customFormat="1" ht="26.1" customHeight="1">
      <c r="B57" s="151">
        <v>2.6</v>
      </c>
      <c r="C57" s="123" t="s">
        <v>130</v>
      </c>
      <c r="D57" s="64"/>
      <c r="E57" s="149"/>
      <c r="F57" s="393"/>
      <c r="G57" s="381"/>
      <c r="H57" s="147"/>
      <c r="I57" s="104"/>
      <c r="J57" s="233"/>
      <c r="K57" s="587">
        <f t="shared" si="0"/>
        <v>0</v>
      </c>
      <c r="L57" s="588"/>
      <c r="M57" s="588"/>
      <c r="N57" s="58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row>
    <row r="58" spans="2:88" s="4" customFormat="1" ht="26.1" customHeight="1">
      <c r="B58" s="150" t="s">
        <v>131</v>
      </c>
      <c r="C58" s="106" t="s">
        <v>132</v>
      </c>
      <c r="D58" s="64" t="s">
        <v>97</v>
      </c>
      <c r="E58" s="149">
        <v>3967.59256</v>
      </c>
      <c r="F58" s="393">
        <v>3814.08</v>
      </c>
      <c r="G58" s="381">
        <f>+F58*E58</f>
        <v>15132715.4312448</v>
      </c>
      <c r="H58" s="147">
        <f>+'[1]ACTA PARCIAL 05'!H58</f>
        <v>4701.47</v>
      </c>
      <c r="I58" s="104">
        <v>62.59</v>
      </c>
      <c r="J58" s="233">
        <f>+H58+I58</f>
        <v>4764.0600000000004</v>
      </c>
      <c r="K58" s="587">
        <f t="shared" si="0"/>
        <v>238723.2672</v>
      </c>
      <c r="L58" s="588"/>
      <c r="M58" s="588">
        <f>+F58*J58</f>
        <v>18170505.9648</v>
      </c>
      <c r="N58" s="58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row>
    <row r="59" spans="2:88" s="4" customFormat="1" ht="26.1" customHeight="1">
      <c r="B59" s="150" t="s">
        <v>133</v>
      </c>
      <c r="C59" s="106" t="s">
        <v>134</v>
      </c>
      <c r="D59" s="64" t="s">
        <v>97</v>
      </c>
      <c r="E59" s="149">
        <v>7.2614400000000003</v>
      </c>
      <c r="F59" s="393">
        <v>3814.08</v>
      </c>
      <c r="G59" s="381">
        <f>+F59*E59</f>
        <v>27695.713075200001</v>
      </c>
      <c r="H59" s="147">
        <f>+'[1]ACTA PARCIAL 05'!H59</f>
        <v>0</v>
      </c>
      <c r="I59" s="104"/>
      <c r="J59" s="233">
        <f>+H59+I59</f>
        <v>0</v>
      </c>
      <c r="K59" s="587">
        <f t="shared" si="0"/>
        <v>0</v>
      </c>
      <c r="L59" s="588"/>
      <c r="M59" s="588">
        <f>+F59*J59</f>
        <v>0</v>
      </c>
      <c r="N59" s="58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row>
    <row r="60" spans="2:88" s="4" customFormat="1" ht="26.1" customHeight="1">
      <c r="B60" s="151">
        <v>2.7</v>
      </c>
      <c r="C60" s="123" t="s">
        <v>135</v>
      </c>
      <c r="D60" s="64"/>
      <c r="E60" s="149"/>
      <c r="F60" s="393"/>
      <c r="G60" s="381"/>
      <c r="H60" s="147"/>
      <c r="I60" s="104"/>
      <c r="J60" s="233"/>
      <c r="K60" s="587">
        <f t="shared" si="0"/>
        <v>0</v>
      </c>
      <c r="L60" s="588"/>
      <c r="M60" s="588"/>
      <c r="N60" s="58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row>
    <row r="61" spans="2:88" s="4" customFormat="1" ht="44.25" customHeight="1">
      <c r="B61" s="150" t="s">
        <v>136</v>
      </c>
      <c r="C61" s="106" t="s">
        <v>137</v>
      </c>
      <c r="D61" s="64" t="s">
        <v>97</v>
      </c>
      <c r="E61" s="149">
        <v>1090.3530000000001</v>
      </c>
      <c r="F61" s="393">
        <v>9296.4</v>
      </c>
      <c r="G61" s="381">
        <f t="shared" ref="G61:G69" si="4">+F61*E61</f>
        <v>10136357.6292</v>
      </c>
      <c r="H61" s="147">
        <f>+'[1]ACTA PARCIAL 05'!H61</f>
        <v>970</v>
      </c>
      <c r="I61" s="104"/>
      <c r="J61" s="233">
        <f t="shared" ref="J61:J69" si="5">+H61+I61</f>
        <v>970</v>
      </c>
      <c r="K61" s="587">
        <f t="shared" si="0"/>
        <v>0</v>
      </c>
      <c r="L61" s="588"/>
      <c r="M61" s="588">
        <f t="shared" ref="M61:M69" si="6">+F61*J61</f>
        <v>9017508</v>
      </c>
      <c r="N61" s="58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row>
    <row r="62" spans="2:88" s="4" customFormat="1" ht="42.75" customHeight="1">
      <c r="B62" s="150" t="s">
        <v>138</v>
      </c>
      <c r="C62" s="106" t="s">
        <v>139</v>
      </c>
      <c r="D62" s="64" t="s">
        <v>140</v>
      </c>
      <c r="E62" s="149">
        <v>471.17</v>
      </c>
      <c r="F62" s="393">
        <v>9296.4</v>
      </c>
      <c r="G62" s="381">
        <f t="shared" si="4"/>
        <v>4380184.7879999997</v>
      </c>
      <c r="H62" s="147">
        <f>+'[1]ACTA PARCIAL 05'!H62</f>
        <v>474.07000000000005</v>
      </c>
      <c r="I62" s="104"/>
      <c r="J62" s="233">
        <f t="shared" si="5"/>
        <v>474.07000000000005</v>
      </c>
      <c r="K62" s="587">
        <f t="shared" si="0"/>
        <v>0</v>
      </c>
      <c r="L62" s="588"/>
      <c r="M62" s="588">
        <f t="shared" si="6"/>
        <v>4407144.3480000002</v>
      </c>
      <c r="N62" s="589"/>
      <c r="O62" s="234"/>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row>
    <row r="63" spans="2:88" s="4" customFormat="1" ht="42.75" customHeight="1">
      <c r="B63" s="150" t="s">
        <v>141</v>
      </c>
      <c r="C63" s="106" t="s">
        <v>142</v>
      </c>
      <c r="D63" s="64" t="s">
        <v>97</v>
      </c>
      <c r="E63" s="149">
        <v>2651.39</v>
      </c>
      <c r="F63" s="393">
        <v>9296.4</v>
      </c>
      <c r="G63" s="381">
        <f t="shared" si="4"/>
        <v>24648381.995999999</v>
      </c>
      <c r="H63" s="147">
        <f>+'[1]ACTA PARCIAL 05'!H63</f>
        <v>2306.59</v>
      </c>
      <c r="I63" s="104"/>
      <c r="J63" s="233">
        <f t="shared" si="5"/>
        <v>2306.59</v>
      </c>
      <c r="K63" s="587">
        <f t="shared" si="0"/>
        <v>0</v>
      </c>
      <c r="L63" s="588"/>
      <c r="M63" s="588">
        <f t="shared" si="6"/>
        <v>21442983.276000001</v>
      </c>
      <c r="N63" s="58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row>
    <row r="64" spans="2:88" s="4" customFormat="1" ht="37.5" customHeight="1">
      <c r="B64" s="150" t="s">
        <v>143</v>
      </c>
      <c r="C64" s="106" t="s">
        <v>144</v>
      </c>
      <c r="D64" s="64" t="s">
        <v>97</v>
      </c>
      <c r="E64" s="149">
        <v>1646.5944999999997</v>
      </c>
      <c r="F64" s="393">
        <v>9296.4</v>
      </c>
      <c r="G64" s="381">
        <f t="shared" si="4"/>
        <v>15307401.109799996</v>
      </c>
      <c r="H64" s="147">
        <f>+'[1]ACTA PARCIAL 05'!H64</f>
        <v>1546.76</v>
      </c>
      <c r="I64" s="104">
        <v>137.44</v>
      </c>
      <c r="J64" s="233">
        <f t="shared" si="5"/>
        <v>1684.2</v>
      </c>
      <c r="K64" s="587">
        <f t="shared" si="0"/>
        <v>1277697.216</v>
      </c>
      <c r="L64" s="588"/>
      <c r="M64" s="588">
        <f t="shared" si="6"/>
        <v>15656996.879999999</v>
      </c>
      <c r="N64" s="58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row>
    <row r="65" spans="2:88" s="4" customFormat="1" ht="39.75" customHeight="1">
      <c r="B65" s="150" t="s">
        <v>145</v>
      </c>
      <c r="C65" s="106" t="s">
        <v>146</v>
      </c>
      <c r="D65" s="64" t="s">
        <v>97</v>
      </c>
      <c r="E65" s="149">
        <v>2851.9920000000002</v>
      </c>
      <c r="F65" s="393">
        <v>9296.4</v>
      </c>
      <c r="G65" s="381">
        <f t="shared" si="4"/>
        <v>26513258.428800002</v>
      </c>
      <c r="H65" s="147">
        <f>+'[1]ACTA PARCIAL 05'!H65</f>
        <v>4294.18</v>
      </c>
      <c r="I65" s="104"/>
      <c r="J65" s="233">
        <f t="shared" si="5"/>
        <v>4294.18</v>
      </c>
      <c r="K65" s="587">
        <f t="shared" si="0"/>
        <v>0</v>
      </c>
      <c r="L65" s="588"/>
      <c r="M65" s="588">
        <f t="shared" si="6"/>
        <v>39920414.952</v>
      </c>
      <c r="N65" s="58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row>
    <row r="66" spans="2:88" s="4" customFormat="1" ht="39" customHeight="1">
      <c r="B66" s="150" t="s">
        <v>147</v>
      </c>
      <c r="C66" s="106" t="s">
        <v>148</v>
      </c>
      <c r="D66" s="64" t="s">
        <v>97</v>
      </c>
      <c r="E66" s="149">
        <v>459.46559119999995</v>
      </c>
      <c r="F66" s="393">
        <v>9296.4</v>
      </c>
      <c r="G66" s="381">
        <f t="shared" si="4"/>
        <v>4271375.9220316792</v>
      </c>
      <c r="H66" s="147">
        <f>+'[1]ACTA PARCIAL 05'!H66</f>
        <v>0</v>
      </c>
      <c r="I66" s="104">
        <f>137.5+275+125</f>
        <v>537.5</v>
      </c>
      <c r="J66" s="233">
        <f t="shared" si="5"/>
        <v>537.5</v>
      </c>
      <c r="K66" s="587">
        <f t="shared" si="0"/>
        <v>4996815</v>
      </c>
      <c r="L66" s="588"/>
      <c r="M66" s="588">
        <f t="shared" si="6"/>
        <v>4996815</v>
      </c>
      <c r="N66" s="58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row>
    <row r="67" spans="2:88" s="4" customFormat="1" ht="46.5" customHeight="1">
      <c r="B67" s="150" t="s">
        <v>149</v>
      </c>
      <c r="C67" s="106" t="s">
        <v>150</v>
      </c>
      <c r="D67" s="64" t="s">
        <v>97</v>
      </c>
      <c r="E67" s="149">
        <v>39.362400000000001</v>
      </c>
      <c r="F67" s="393">
        <v>11613.9</v>
      </c>
      <c r="G67" s="381">
        <f t="shared" si="4"/>
        <v>457150.97736000002</v>
      </c>
      <c r="H67" s="147">
        <f>+'[1]ACTA PARCIAL 05'!H67</f>
        <v>0</v>
      </c>
      <c r="I67" s="104">
        <v>123.38</v>
      </c>
      <c r="J67" s="233">
        <f t="shared" si="5"/>
        <v>123.38</v>
      </c>
      <c r="K67" s="587">
        <f t="shared" si="0"/>
        <v>1432922.9819999998</v>
      </c>
      <c r="L67" s="588"/>
      <c r="M67" s="588">
        <f t="shared" si="6"/>
        <v>1432922.9819999998</v>
      </c>
      <c r="N67" s="58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row>
    <row r="68" spans="2:88" s="4" customFormat="1" ht="39.75" customHeight="1">
      <c r="B68" s="150" t="s">
        <v>151</v>
      </c>
      <c r="C68" s="106" t="s">
        <v>152</v>
      </c>
      <c r="D68" s="64" t="s">
        <v>97</v>
      </c>
      <c r="E68" s="149">
        <v>48.32800000000001</v>
      </c>
      <c r="F68" s="393">
        <v>11613.9</v>
      </c>
      <c r="G68" s="381">
        <f t="shared" si="4"/>
        <v>561276.55920000013</v>
      </c>
      <c r="H68" s="147">
        <f>+'[1]ACTA PARCIAL 05'!H68</f>
        <v>0</v>
      </c>
      <c r="I68" s="104"/>
      <c r="J68" s="233">
        <f t="shared" si="5"/>
        <v>0</v>
      </c>
      <c r="K68" s="587">
        <f t="shared" si="0"/>
        <v>0</v>
      </c>
      <c r="L68" s="588"/>
      <c r="M68" s="588">
        <f t="shared" si="6"/>
        <v>0</v>
      </c>
      <c r="N68" s="58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row>
    <row r="69" spans="2:88" s="4" customFormat="1" ht="40.5" customHeight="1">
      <c r="B69" s="150" t="s">
        <v>153</v>
      </c>
      <c r="C69" s="106" t="s">
        <v>154</v>
      </c>
      <c r="D69" s="64" t="s">
        <v>97</v>
      </c>
      <c r="E69" s="149">
        <v>1141.8091486800001</v>
      </c>
      <c r="F69" s="393">
        <v>9375.6</v>
      </c>
      <c r="G69" s="381">
        <f t="shared" si="4"/>
        <v>10705145.854364209</v>
      </c>
      <c r="H69" s="147">
        <f>+'[1]ACTA PARCIAL 05'!H69</f>
        <v>0</v>
      </c>
      <c r="I69" s="104">
        <f>120+205.77+59.49</f>
        <v>385.26</v>
      </c>
      <c r="J69" s="233">
        <f t="shared" si="5"/>
        <v>385.26</v>
      </c>
      <c r="K69" s="587">
        <f t="shared" si="0"/>
        <v>3612043.656</v>
      </c>
      <c r="L69" s="588"/>
      <c r="M69" s="588">
        <f t="shared" si="6"/>
        <v>3612043.656</v>
      </c>
      <c r="N69" s="58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row>
    <row r="70" spans="2:88" s="4" customFormat="1" ht="26.1" customHeight="1">
      <c r="B70" s="151">
        <v>2.8</v>
      </c>
      <c r="C70" s="123" t="s">
        <v>155</v>
      </c>
      <c r="D70" s="64"/>
      <c r="E70" s="149"/>
      <c r="F70" s="393"/>
      <c r="G70" s="381"/>
      <c r="H70" s="147">
        <f>+'[1]ACTA PARCIAL 05'!H70</f>
        <v>0</v>
      </c>
      <c r="I70" s="104"/>
      <c r="J70" s="233"/>
      <c r="K70" s="587">
        <f t="shared" si="0"/>
        <v>0</v>
      </c>
      <c r="L70" s="588"/>
      <c r="M70" s="588"/>
      <c r="N70" s="58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row>
    <row r="71" spans="2:88" s="4" customFormat="1" ht="26.1" customHeight="1">
      <c r="B71" s="150" t="s">
        <v>156</v>
      </c>
      <c r="C71" s="106" t="s">
        <v>157</v>
      </c>
      <c r="D71" s="64" t="s">
        <v>97</v>
      </c>
      <c r="E71" s="149">
        <v>278.12355999999994</v>
      </c>
      <c r="F71" s="393">
        <v>3814.08</v>
      </c>
      <c r="G71" s="381">
        <f>+F71*E71</f>
        <v>1060785.5077247997</v>
      </c>
      <c r="H71" s="147">
        <f>+'[1]ACTA PARCIAL 05'!H71</f>
        <v>0</v>
      </c>
      <c r="I71" s="104"/>
      <c r="J71" s="233">
        <f>+H71+I71</f>
        <v>0</v>
      </c>
      <c r="K71" s="587">
        <f t="shared" si="0"/>
        <v>0</v>
      </c>
      <c r="L71" s="588"/>
      <c r="M71" s="588">
        <f>+F71*J71</f>
        <v>0</v>
      </c>
      <c r="N71" s="58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row>
    <row r="72" spans="2:88" s="4" customFormat="1" ht="26.1" customHeight="1">
      <c r="B72" s="150" t="s">
        <v>158</v>
      </c>
      <c r="C72" s="106" t="s">
        <v>159</v>
      </c>
      <c r="D72" s="64" t="s">
        <v>97</v>
      </c>
      <c r="E72" s="149">
        <v>73.304000000000016</v>
      </c>
      <c r="F72" s="393">
        <v>3814.08</v>
      </c>
      <c r="G72" s="381">
        <f>+F72*E72</f>
        <v>279587.32032000006</v>
      </c>
      <c r="H72" s="147">
        <f>+'[1]ACTA PARCIAL 05'!H72</f>
        <v>94.83</v>
      </c>
      <c r="I72" s="104"/>
      <c r="J72" s="233">
        <f>+H72+I72</f>
        <v>94.83</v>
      </c>
      <c r="K72" s="587">
        <f t="shared" si="0"/>
        <v>0</v>
      </c>
      <c r="L72" s="588"/>
      <c r="M72" s="588">
        <f>+F72*J72</f>
        <v>361689.20639999997</v>
      </c>
      <c r="N72" s="58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row>
    <row r="73" spans="2:88" s="4" customFormat="1" ht="26.1" customHeight="1">
      <c r="B73" s="150" t="s">
        <v>160</v>
      </c>
      <c r="C73" s="106" t="s">
        <v>161</v>
      </c>
      <c r="D73" s="64" t="s">
        <v>162</v>
      </c>
      <c r="E73" s="149">
        <v>667.56</v>
      </c>
      <c r="F73" s="393">
        <v>7975.98</v>
      </c>
      <c r="G73" s="381">
        <f>+F73*E73</f>
        <v>5324445.2087999992</v>
      </c>
      <c r="H73" s="147">
        <f>+'[1]ACTA PARCIAL 05'!H73</f>
        <v>0</v>
      </c>
      <c r="I73" s="104">
        <v>0</v>
      </c>
      <c r="J73" s="233">
        <f>+H73+I73</f>
        <v>0</v>
      </c>
      <c r="K73" s="587">
        <f t="shared" si="0"/>
        <v>0</v>
      </c>
      <c r="L73" s="588"/>
      <c r="M73" s="588">
        <f>+F73*J73</f>
        <v>0</v>
      </c>
      <c r="N73" s="58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row>
    <row r="74" spans="2:88" s="4" customFormat="1" ht="26.1" customHeight="1">
      <c r="B74" s="151">
        <v>2.9</v>
      </c>
      <c r="C74" s="123" t="s">
        <v>163</v>
      </c>
      <c r="D74" s="64"/>
      <c r="E74" s="149"/>
      <c r="F74" s="393"/>
      <c r="G74" s="381"/>
      <c r="H74" s="147"/>
      <c r="I74" s="104"/>
      <c r="J74" s="233"/>
      <c r="K74" s="587">
        <f t="shared" si="0"/>
        <v>0</v>
      </c>
      <c r="L74" s="588"/>
      <c r="M74" s="588"/>
      <c r="N74" s="58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row>
    <row r="75" spans="2:88" s="4" customFormat="1" ht="26.1" customHeight="1">
      <c r="B75" s="151" t="s">
        <v>164</v>
      </c>
      <c r="C75" s="123" t="s">
        <v>165</v>
      </c>
      <c r="D75" s="64"/>
      <c r="E75" s="149"/>
      <c r="F75" s="393"/>
      <c r="G75" s="381"/>
      <c r="H75" s="147"/>
      <c r="I75" s="104"/>
      <c r="J75" s="233"/>
      <c r="K75" s="587">
        <f t="shared" si="0"/>
        <v>0</v>
      </c>
      <c r="L75" s="588"/>
      <c r="M75" s="588"/>
      <c r="N75" s="58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row>
    <row r="76" spans="2:88" s="4" customFormat="1" ht="26.1" customHeight="1">
      <c r="B76" s="150" t="s">
        <v>166</v>
      </c>
      <c r="C76" s="106" t="s">
        <v>167</v>
      </c>
      <c r="D76" s="64" t="s">
        <v>76</v>
      </c>
      <c r="E76" s="149">
        <v>14.399999999999999</v>
      </c>
      <c r="F76" s="393">
        <v>4077.57</v>
      </c>
      <c r="G76" s="381">
        <f>+F76*E76</f>
        <v>58717.007999999994</v>
      </c>
      <c r="H76" s="147">
        <f>+'[1]ACTA PARCIAL 05'!H76</f>
        <v>0</v>
      </c>
      <c r="I76" s="104">
        <v>17.22</v>
      </c>
      <c r="J76" s="233">
        <f>+H76+I76</f>
        <v>17.22</v>
      </c>
      <c r="K76" s="587">
        <f t="shared" si="0"/>
        <v>70215.755399999995</v>
      </c>
      <c r="L76" s="588"/>
      <c r="M76" s="588">
        <f>+F76*J76</f>
        <v>70215.755399999995</v>
      </c>
      <c r="N76" s="58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row>
    <row r="77" spans="2:88" s="4" customFormat="1" ht="26.1" customHeight="1">
      <c r="B77" s="150" t="s">
        <v>168</v>
      </c>
      <c r="C77" s="106" t="s">
        <v>169</v>
      </c>
      <c r="D77" s="64" t="s">
        <v>76</v>
      </c>
      <c r="E77" s="149">
        <v>14.399999999999999</v>
      </c>
      <c r="F77" s="393">
        <v>701.56</v>
      </c>
      <c r="G77" s="381">
        <f>+F77*E77</f>
        <v>10102.463999999998</v>
      </c>
      <c r="H77" s="147">
        <f>+'[1]ACTA PARCIAL 05'!H77</f>
        <v>0</v>
      </c>
      <c r="I77" s="104">
        <f>+I76</f>
        <v>17.22</v>
      </c>
      <c r="J77" s="233">
        <f>+H77+I77</f>
        <v>17.22</v>
      </c>
      <c r="K77" s="587">
        <f t="shared" si="0"/>
        <v>12080.863199999998</v>
      </c>
      <c r="L77" s="588"/>
      <c r="M77" s="588">
        <f>+F77*J77</f>
        <v>12080.863199999998</v>
      </c>
      <c r="N77" s="58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row>
    <row r="78" spans="2:88" s="4" customFormat="1" ht="26.1" customHeight="1">
      <c r="B78" s="151" t="s">
        <v>170</v>
      </c>
      <c r="C78" s="123" t="s">
        <v>171</v>
      </c>
      <c r="D78" s="64"/>
      <c r="E78" s="149"/>
      <c r="F78" s="393"/>
      <c r="G78" s="381"/>
      <c r="H78" s="147"/>
      <c r="I78" s="104"/>
      <c r="J78" s="233"/>
      <c r="K78" s="587">
        <f t="shared" si="0"/>
        <v>0</v>
      </c>
      <c r="L78" s="588"/>
      <c r="M78" s="588"/>
      <c r="N78" s="58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row>
    <row r="79" spans="2:88" s="4" customFormat="1" ht="28.5" customHeight="1">
      <c r="B79" s="150" t="s">
        <v>172</v>
      </c>
      <c r="C79" s="106" t="s">
        <v>85</v>
      </c>
      <c r="D79" s="64" t="s">
        <v>86</v>
      </c>
      <c r="E79" s="149">
        <v>0.64</v>
      </c>
      <c r="F79" s="393">
        <v>43602.43</v>
      </c>
      <c r="G79" s="381">
        <f>+F79*E79</f>
        <v>27905.555200000003</v>
      </c>
      <c r="H79" s="147">
        <f>+'[1]ACTA PARCIAL 05'!H79</f>
        <v>0</v>
      </c>
      <c r="I79" s="104">
        <v>1.73</v>
      </c>
      <c r="J79" s="233">
        <f t="shared" ref="J79:J82" si="7">+H79+I79</f>
        <v>1.73</v>
      </c>
      <c r="K79" s="587">
        <f t="shared" si="0"/>
        <v>75432.203899999993</v>
      </c>
      <c r="L79" s="588"/>
      <c r="M79" s="588">
        <f>+F79*J79</f>
        <v>75432.203899999993</v>
      </c>
      <c r="N79" s="58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row>
    <row r="80" spans="2:88" s="4" customFormat="1" ht="26.1" customHeight="1">
      <c r="B80" s="150" t="s">
        <v>173</v>
      </c>
      <c r="C80" s="106" t="s">
        <v>101</v>
      </c>
      <c r="D80" s="64" t="s">
        <v>97</v>
      </c>
      <c r="E80" s="149">
        <v>91.05</v>
      </c>
      <c r="F80" s="393">
        <v>3814.08</v>
      </c>
      <c r="G80" s="381">
        <f>+F80*E80</f>
        <v>347271.984</v>
      </c>
      <c r="H80" s="147">
        <f>+'[1]ACTA PARCIAL 05'!H80</f>
        <v>0</v>
      </c>
      <c r="I80" s="104">
        <v>101.65</v>
      </c>
      <c r="J80" s="233">
        <f t="shared" si="7"/>
        <v>101.65</v>
      </c>
      <c r="K80" s="587">
        <f t="shared" si="0"/>
        <v>387701.23200000002</v>
      </c>
      <c r="L80" s="588"/>
      <c r="M80" s="588">
        <f>+F80*J80</f>
        <v>387701.23200000002</v>
      </c>
      <c r="N80" s="58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row>
    <row r="81" spans="2:88" s="4" customFormat="1" ht="26.1" customHeight="1">
      <c r="B81" s="150" t="s">
        <v>174</v>
      </c>
      <c r="C81" s="106" t="s">
        <v>111</v>
      </c>
      <c r="D81" s="155" t="s">
        <v>86</v>
      </c>
      <c r="E81" s="154">
        <v>1.18</v>
      </c>
      <c r="F81" s="393">
        <v>745419.11</v>
      </c>
      <c r="G81" s="381">
        <f>+F81*E81</f>
        <v>879594.54979999992</v>
      </c>
      <c r="H81" s="147">
        <f>+'[1]ACTA PARCIAL 05'!H81</f>
        <v>0</v>
      </c>
      <c r="I81" s="104">
        <v>1.1499999999999999</v>
      </c>
      <c r="J81" s="233">
        <f t="shared" si="7"/>
        <v>1.1499999999999999</v>
      </c>
      <c r="K81" s="587">
        <f t="shared" si="0"/>
        <v>857231.97649999987</v>
      </c>
      <c r="L81" s="588"/>
      <c r="M81" s="588">
        <f>+F81*J81</f>
        <v>857231.97649999987</v>
      </c>
      <c r="N81" s="58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row>
    <row r="82" spans="2:88" s="4" customFormat="1" ht="26.1" customHeight="1">
      <c r="B82" s="150" t="s">
        <v>175</v>
      </c>
      <c r="C82" s="106" t="s">
        <v>115</v>
      </c>
      <c r="D82" s="64" t="s">
        <v>76</v>
      </c>
      <c r="E82" s="149">
        <v>1.07</v>
      </c>
      <c r="F82" s="393">
        <v>13795.78</v>
      </c>
      <c r="G82" s="381">
        <f>+F82*E82</f>
        <v>14761.484600000002</v>
      </c>
      <c r="H82" s="147">
        <f>+'[1]ACTA PARCIAL 05'!H82</f>
        <v>0</v>
      </c>
      <c r="I82" s="104">
        <v>2.88</v>
      </c>
      <c r="J82" s="233">
        <f t="shared" si="7"/>
        <v>2.88</v>
      </c>
      <c r="K82" s="587">
        <f t="shared" si="0"/>
        <v>39731.846400000002</v>
      </c>
      <c r="L82" s="588"/>
      <c r="M82" s="588">
        <f>+F82*J82</f>
        <v>39731.846400000002</v>
      </c>
      <c r="N82" s="58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row>
    <row r="83" spans="2:88" s="4" customFormat="1" ht="26.1" customHeight="1">
      <c r="B83" s="151" t="s">
        <v>176</v>
      </c>
      <c r="C83" s="123" t="s">
        <v>177</v>
      </c>
      <c r="D83" s="100" t="s">
        <v>119</v>
      </c>
      <c r="E83" s="153"/>
      <c r="F83" s="393"/>
      <c r="G83" s="381"/>
      <c r="H83" s="147"/>
      <c r="I83" s="318"/>
      <c r="J83" s="233"/>
      <c r="K83" s="587"/>
      <c r="L83" s="588"/>
      <c r="M83" s="588"/>
      <c r="N83" s="58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row>
    <row r="84" spans="2:88" s="4" customFormat="1" ht="26.1" customHeight="1">
      <c r="B84" s="150" t="s">
        <v>178</v>
      </c>
      <c r="C84" s="106" t="s">
        <v>179</v>
      </c>
      <c r="D84" s="64" t="s">
        <v>86</v>
      </c>
      <c r="E84" s="149">
        <v>0.71</v>
      </c>
      <c r="F84" s="393">
        <v>718051.31</v>
      </c>
      <c r="G84" s="381">
        <f>+F84*E84</f>
        <v>509816.4301</v>
      </c>
      <c r="H84" s="147">
        <f>+'[1]ACTA PARCIAL 05'!H84</f>
        <v>0</v>
      </c>
      <c r="I84" s="104">
        <v>0.84</v>
      </c>
      <c r="J84" s="233">
        <f t="shared" ref="J84:J85" si="8">+H84+I84</f>
        <v>0.84</v>
      </c>
      <c r="K84" s="587">
        <f t="shared" si="0"/>
        <v>603163.1004</v>
      </c>
      <c r="L84" s="588"/>
      <c r="M84" s="588">
        <f>+F84*J84</f>
        <v>603163.1004</v>
      </c>
      <c r="N84" s="58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row>
    <row r="85" spans="2:88" s="4" customFormat="1" ht="26.1" customHeight="1">
      <c r="B85" s="150" t="s">
        <v>180</v>
      </c>
      <c r="C85" s="106" t="s">
        <v>181</v>
      </c>
      <c r="D85" s="64" t="s">
        <v>86</v>
      </c>
      <c r="E85" s="149">
        <v>1.26</v>
      </c>
      <c r="F85" s="393">
        <v>718051.31</v>
      </c>
      <c r="G85" s="381">
        <f>+F85*E85</f>
        <v>904744.65060000005</v>
      </c>
      <c r="H85" s="147">
        <f>+'[1]ACTA PARCIAL 05'!H85</f>
        <v>0</v>
      </c>
      <c r="I85" s="104">
        <v>1.72</v>
      </c>
      <c r="J85" s="233">
        <f t="shared" si="8"/>
        <v>1.72</v>
      </c>
      <c r="K85" s="587">
        <f t="shared" si="0"/>
        <v>1235048.2532000002</v>
      </c>
      <c r="L85" s="588"/>
      <c r="M85" s="588">
        <f>+F85*J85</f>
        <v>1235048.2532000002</v>
      </c>
      <c r="N85" s="58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row>
    <row r="86" spans="2:88" s="4" customFormat="1" ht="26.1" customHeight="1">
      <c r="B86" s="151" t="s">
        <v>182</v>
      </c>
      <c r="C86" s="123" t="s">
        <v>183</v>
      </c>
      <c r="D86" s="64"/>
      <c r="E86" s="149"/>
      <c r="F86" s="393"/>
      <c r="G86" s="381"/>
      <c r="H86" s="147"/>
      <c r="I86" s="104"/>
      <c r="J86" s="233"/>
      <c r="K86" s="587"/>
      <c r="L86" s="588"/>
      <c r="M86" s="588"/>
      <c r="N86" s="58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row>
    <row r="87" spans="2:88" s="4" customFormat="1" ht="26.1" customHeight="1">
      <c r="B87" s="150" t="s">
        <v>184</v>
      </c>
      <c r="C87" s="106" t="s">
        <v>132</v>
      </c>
      <c r="D87" s="64" t="s">
        <v>97</v>
      </c>
      <c r="E87" s="149">
        <v>95.85</v>
      </c>
      <c r="F87" s="393">
        <v>3814.08</v>
      </c>
      <c r="G87" s="381">
        <f>+F87*E87</f>
        <v>365579.56799999997</v>
      </c>
      <c r="H87" s="147">
        <f>+'[1]ACTA PARCIAL 05'!H87</f>
        <v>0</v>
      </c>
      <c r="I87" s="104">
        <v>166.37</v>
      </c>
      <c r="J87" s="233">
        <f t="shared" ref="J87:J88" si="9">+H87+I87</f>
        <v>166.37</v>
      </c>
      <c r="K87" s="587">
        <f t="shared" si="0"/>
        <v>634548.48959999997</v>
      </c>
      <c r="L87" s="588"/>
      <c r="M87" s="588">
        <f>+F87*J87</f>
        <v>634548.48959999997</v>
      </c>
      <c r="N87" s="58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row>
    <row r="88" spans="2:88" s="4" customFormat="1" ht="26.1" customHeight="1" thickBot="1">
      <c r="B88" s="146" t="s">
        <v>185</v>
      </c>
      <c r="C88" s="103" t="s">
        <v>104</v>
      </c>
      <c r="D88" s="57" t="s">
        <v>97</v>
      </c>
      <c r="E88" s="145">
        <v>39.57</v>
      </c>
      <c r="F88" s="394">
        <v>3814.08</v>
      </c>
      <c r="G88" s="386">
        <f>+F88*E88</f>
        <v>150923.14559999999</v>
      </c>
      <c r="H88" s="224">
        <f>+'[1]ACTA PARCIAL 05'!H88</f>
        <v>0</v>
      </c>
      <c r="I88" s="101">
        <v>43.39</v>
      </c>
      <c r="J88" s="237">
        <f t="shared" si="9"/>
        <v>43.39</v>
      </c>
      <c r="K88" s="593">
        <f t="shared" si="0"/>
        <v>165492.93119999999</v>
      </c>
      <c r="L88" s="594"/>
      <c r="M88" s="594">
        <f>+F88*J88</f>
        <v>165492.93119999999</v>
      </c>
      <c r="N88" s="595"/>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row>
    <row r="89" spans="2:88" s="1" customFormat="1" ht="26.25" customHeight="1" thickBot="1">
      <c r="B89" s="140"/>
      <c r="C89" s="139"/>
      <c r="D89" s="139"/>
      <c r="E89" s="139"/>
      <c r="F89" s="137"/>
      <c r="G89" s="137"/>
      <c r="H89" s="137"/>
      <c r="I89" s="607" t="s">
        <v>24</v>
      </c>
      <c r="J89" s="608"/>
      <c r="K89" s="607">
        <f>SUM(K30:L88)</f>
        <v>16090010.019600002</v>
      </c>
      <c r="L89" s="609"/>
      <c r="M89" s="607">
        <f>SUM(M30:N88)</f>
        <v>220382050.88629997</v>
      </c>
      <c r="N89" s="609"/>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row>
    <row r="90" spans="2:88" s="134" customFormat="1" ht="8.25" customHeight="1" thickBot="1">
      <c r="B90" s="140"/>
      <c r="C90" s="139"/>
      <c r="D90" s="139"/>
      <c r="E90" s="139"/>
      <c r="F90" s="137"/>
      <c r="G90" s="137"/>
      <c r="H90" s="314"/>
      <c r="I90" s="138"/>
      <c r="J90" s="137"/>
      <c r="K90" s="136"/>
      <c r="L90" s="136"/>
      <c r="M90" s="136"/>
      <c r="N90" s="136"/>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row>
    <row r="91" spans="2:88" s="4" customFormat="1" ht="15.75" customHeight="1" thickBot="1">
      <c r="B91" s="144">
        <v>3</v>
      </c>
      <c r="C91" s="599" t="s">
        <v>26</v>
      </c>
      <c r="D91" s="600"/>
      <c r="E91" s="143"/>
      <c r="F91" s="132"/>
      <c r="G91" s="132"/>
      <c r="H91" s="313"/>
      <c r="I91" s="126"/>
      <c r="J91" s="74"/>
      <c r="K91" s="132"/>
      <c r="L91" s="132"/>
      <c r="M91" s="132"/>
      <c r="N91" s="131"/>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row>
    <row r="92" spans="2:88" s="4" customFormat="1" ht="25.5" customHeight="1">
      <c r="B92" s="66">
        <v>3.1</v>
      </c>
      <c r="C92" s="142" t="s">
        <v>186</v>
      </c>
      <c r="D92" s="141" t="s">
        <v>86</v>
      </c>
      <c r="E92" s="129">
        <v>1.2</v>
      </c>
      <c r="F92" s="379">
        <v>43602.43</v>
      </c>
      <c r="G92" s="380">
        <f t="shared" ref="G92:G99" si="10">+F92*E92</f>
        <v>52322.915999999997</v>
      </c>
      <c r="H92" s="109" t="e">
        <f>+#REF!</f>
        <v>#REF!</v>
      </c>
      <c r="I92" s="321">
        <v>1.1000000000000001</v>
      </c>
      <c r="J92" s="225" t="e">
        <f t="shared" ref="J92:J99" si="11">+H92+I92</f>
        <v>#REF!</v>
      </c>
      <c r="K92" s="601">
        <f t="shared" ref="K92:K99" si="12">+F92*I92</f>
        <v>47962.673000000003</v>
      </c>
      <c r="L92" s="602"/>
      <c r="M92" s="603" t="e">
        <f t="shared" ref="M92:M99" si="13">+F92*J92</f>
        <v>#REF!</v>
      </c>
      <c r="N92" s="604"/>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row>
    <row r="93" spans="2:88" s="4" customFormat="1" ht="25.5" customHeight="1">
      <c r="B93" s="66">
        <v>3.2</v>
      </c>
      <c r="C93" s="106" t="s">
        <v>187</v>
      </c>
      <c r="D93" s="64" t="s">
        <v>86</v>
      </c>
      <c r="E93" s="82">
        <v>4.7</v>
      </c>
      <c r="F93" s="378">
        <v>368428.6</v>
      </c>
      <c r="G93" s="381">
        <f t="shared" si="10"/>
        <v>1731614.42</v>
      </c>
      <c r="H93" s="62" t="e">
        <f>+#REF!</f>
        <v>#REF!</v>
      </c>
      <c r="I93" s="104">
        <v>0</v>
      </c>
      <c r="J93" s="147" t="e">
        <f t="shared" si="11"/>
        <v>#REF!</v>
      </c>
      <c r="K93" s="596">
        <f t="shared" si="12"/>
        <v>0</v>
      </c>
      <c r="L93" s="588"/>
      <c r="M93" s="605" t="e">
        <f t="shared" si="13"/>
        <v>#REF!</v>
      </c>
      <c r="N93" s="606"/>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row>
    <row r="94" spans="2:88" s="4" customFormat="1" ht="25.5" customHeight="1">
      <c r="B94" s="66">
        <v>3.3</v>
      </c>
      <c r="C94" s="106" t="s">
        <v>188</v>
      </c>
      <c r="D94" s="64" t="s">
        <v>189</v>
      </c>
      <c r="E94" s="82">
        <v>25</v>
      </c>
      <c r="F94" s="378">
        <v>39353.56</v>
      </c>
      <c r="G94" s="381">
        <f t="shared" si="10"/>
        <v>983839</v>
      </c>
      <c r="H94" s="62" t="e">
        <f>+#REF!</f>
        <v>#REF!</v>
      </c>
      <c r="I94" s="104">
        <v>0</v>
      </c>
      <c r="J94" s="147" t="e">
        <f t="shared" si="11"/>
        <v>#REF!</v>
      </c>
      <c r="K94" s="596">
        <f t="shared" si="12"/>
        <v>0</v>
      </c>
      <c r="L94" s="588"/>
      <c r="M94" s="605" t="e">
        <f t="shared" si="13"/>
        <v>#REF!</v>
      </c>
      <c r="N94" s="606"/>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row>
    <row r="95" spans="2:88" s="4" customFormat="1" ht="25.5" customHeight="1">
      <c r="B95" s="66">
        <v>3.4</v>
      </c>
      <c r="C95" s="106" t="s">
        <v>190</v>
      </c>
      <c r="D95" s="64" t="s">
        <v>162</v>
      </c>
      <c r="E95" s="82">
        <v>9</v>
      </c>
      <c r="F95" s="378">
        <v>30150.49</v>
      </c>
      <c r="G95" s="381">
        <f t="shared" si="10"/>
        <v>271354.41000000003</v>
      </c>
      <c r="H95" s="62" t="e">
        <f>+#REF!</f>
        <v>#REF!</v>
      </c>
      <c r="I95" s="104">
        <v>0</v>
      </c>
      <c r="J95" s="147" t="e">
        <f t="shared" si="11"/>
        <v>#REF!</v>
      </c>
      <c r="K95" s="596">
        <f t="shared" si="12"/>
        <v>0</v>
      </c>
      <c r="L95" s="588"/>
      <c r="M95" s="605" t="e">
        <f t="shared" si="13"/>
        <v>#REF!</v>
      </c>
      <c r="N95" s="606"/>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row>
    <row r="96" spans="2:88" s="4" customFormat="1" ht="25.5" customHeight="1">
      <c r="B96" s="66">
        <v>3.5</v>
      </c>
      <c r="C96" s="106" t="s">
        <v>191</v>
      </c>
      <c r="D96" s="64" t="s">
        <v>162</v>
      </c>
      <c r="E96" s="82">
        <v>54</v>
      </c>
      <c r="F96" s="378">
        <v>40565.29</v>
      </c>
      <c r="G96" s="381">
        <f t="shared" si="10"/>
        <v>2190525.66</v>
      </c>
      <c r="H96" s="62" t="e">
        <f>+#REF!</f>
        <v>#REF!</v>
      </c>
      <c r="I96" s="104">
        <v>0</v>
      </c>
      <c r="J96" s="147" t="e">
        <f t="shared" si="11"/>
        <v>#REF!</v>
      </c>
      <c r="K96" s="596">
        <f t="shared" si="12"/>
        <v>0</v>
      </c>
      <c r="L96" s="588"/>
      <c r="M96" s="605" t="e">
        <f t="shared" si="13"/>
        <v>#REF!</v>
      </c>
      <c r="N96" s="606"/>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row>
    <row r="97" spans="2:88" s="4" customFormat="1" ht="25.5" customHeight="1">
      <c r="B97" s="66">
        <v>3.6</v>
      </c>
      <c r="C97" s="106" t="s">
        <v>192</v>
      </c>
      <c r="D97" s="64" t="s">
        <v>193</v>
      </c>
      <c r="E97" s="82">
        <v>12</v>
      </c>
      <c r="F97" s="378">
        <v>6725.87</v>
      </c>
      <c r="G97" s="381">
        <f t="shared" si="10"/>
        <v>80710.44</v>
      </c>
      <c r="H97" s="62" t="e">
        <f>+#REF!</f>
        <v>#REF!</v>
      </c>
      <c r="I97" s="104">
        <v>5</v>
      </c>
      <c r="J97" s="147" t="e">
        <f t="shared" si="11"/>
        <v>#REF!</v>
      </c>
      <c r="K97" s="596">
        <f t="shared" si="12"/>
        <v>33629.35</v>
      </c>
      <c r="L97" s="588"/>
      <c r="M97" s="605" t="e">
        <f t="shared" si="13"/>
        <v>#REF!</v>
      </c>
      <c r="N97" s="606"/>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row>
    <row r="98" spans="2:88" s="4" customFormat="1" ht="25.5" customHeight="1">
      <c r="B98" s="66">
        <v>3.7</v>
      </c>
      <c r="C98" s="106" t="s">
        <v>194</v>
      </c>
      <c r="D98" s="64" t="s">
        <v>189</v>
      </c>
      <c r="E98" s="82">
        <v>8</v>
      </c>
      <c r="F98" s="378">
        <v>12348.88</v>
      </c>
      <c r="G98" s="381">
        <f t="shared" si="10"/>
        <v>98791.039999999994</v>
      </c>
      <c r="H98" s="62" t="e">
        <f>+#REF!</f>
        <v>#REF!</v>
      </c>
      <c r="I98" s="104">
        <v>7.55</v>
      </c>
      <c r="J98" s="147" t="e">
        <f t="shared" si="11"/>
        <v>#REF!</v>
      </c>
      <c r="K98" s="596">
        <f t="shared" si="12"/>
        <v>93234.043999999994</v>
      </c>
      <c r="L98" s="588"/>
      <c r="M98" s="605" t="e">
        <f t="shared" si="13"/>
        <v>#REF!</v>
      </c>
      <c r="N98" s="606"/>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row>
    <row r="99" spans="2:88" s="4" customFormat="1" ht="25.5" customHeight="1" thickBot="1">
      <c r="B99" s="59">
        <v>3.8</v>
      </c>
      <c r="C99" s="103" t="s">
        <v>195</v>
      </c>
      <c r="D99" s="57" t="s">
        <v>193</v>
      </c>
      <c r="E99" s="80">
        <v>1</v>
      </c>
      <c r="F99" s="387">
        <v>1461284.9</v>
      </c>
      <c r="G99" s="386">
        <f t="shared" si="10"/>
        <v>1461284.9</v>
      </c>
      <c r="H99" s="55" t="e">
        <f>+#REF!</f>
        <v>#REF!</v>
      </c>
      <c r="I99" s="322">
        <v>1</v>
      </c>
      <c r="J99" s="53" t="e">
        <f t="shared" si="11"/>
        <v>#REF!</v>
      </c>
      <c r="K99" s="614">
        <f t="shared" si="12"/>
        <v>1461284.9</v>
      </c>
      <c r="L99" s="615"/>
      <c r="M99" s="616" t="e">
        <f t="shared" si="13"/>
        <v>#REF!</v>
      </c>
      <c r="N99" s="617"/>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row>
    <row r="100" spans="2:88" s="1" customFormat="1" ht="26.25" customHeight="1" thickBot="1">
      <c r="B100" s="140"/>
      <c r="C100" s="139"/>
      <c r="D100" s="139"/>
      <c r="E100" s="139"/>
      <c r="F100" s="137"/>
      <c r="G100" s="137"/>
      <c r="H100" s="137"/>
      <c r="I100" s="607" t="s">
        <v>24</v>
      </c>
      <c r="J100" s="608"/>
      <c r="K100" s="610">
        <f>SUM(K92:L99)</f>
        <v>1636110.9669999999</v>
      </c>
      <c r="L100" s="611"/>
      <c r="M100" s="612" t="e">
        <f>SUM(M92:N99)</f>
        <v>#REF!</v>
      </c>
      <c r="N100" s="613"/>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row>
    <row r="101" spans="2:88" s="134" customFormat="1" ht="8.25" customHeight="1" thickBot="1">
      <c r="B101" s="140"/>
      <c r="C101" s="139"/>
      <c r="D101" s="139"/>
      <c r="E101" s="139"/>
      <c r="F101" s="137"/>
      <c r="G101" s="137"/>
      <c r="H101" s="137"/>
      <c r="I101" s="138"/>
      <c r="J101" s="137"/>
      <c r="K101" s="136"/>
      <c r="L101" s="136"/>
      <c r="M101" s="136"/>
      <c r="N101" s="136"/>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row>
    <row r="102" spans="2:88" s="4" customFormat="1" ht="15.75" customHeight="1" thickBot="1">
      <c r="B102" s="78">
        <v>4</v>
      </c>
      <c r="C102" s="128" t="s">
        <v>27</v>
      </c>
      <c r="D102" s="132"/>
      <c r="E102" s="132"/>
      <c r="F102" s="132"/>
      <c r="G102" s="132"/>
      <c r="H102" s="126"/>
      <c r="I102" s="126"/>
      <c r="J102" s="127"/>
      <c r="K102" s="132"/>
      <c r="L102" s="132"/>
      <c r="M102" s="132"/>
      <c r="N102" s="131"/>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row>
    <row r="103" spans="2:88" s="4" customFormat="1" ht="25.5" customHeight="1">
      <c r="B103" s="114">
        <v>4.0999999999999996</v>
      </c>
      <c r="C103" s="118" t="s">
        <v>196</v>
      </c>
      <c r="D103" s="239"/>
      <c r="E103" s="129"/>
      <c r="F103" s="392"/>
      <c r="G103" s="380"/>
      <c r="H103" s="69"/>
      <c r="I103" s="115"/>
      <c r="J103" s="67"/>
      <c r="K103" s="601"/>
      <c r="L103" s="602"/>
      <c r="M103" s="603"/>
      <c r="N103" s="604"/>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row>
    <row r="104" spans="2:88" s="4" customFormat="1" ht="46.5" customHeight="1">
      <c r="B104" s="66" t="s">
        <v>197</v>
      </c>
      <c r="C104" s="106" t="s">
        <v>198</v>
      </c>
      <c r="D104" s="240" t="s">
        <v>199</v>
      </c>
      <c r="E104" s="82">
        <v>24</v>
      </c>
      <c r="F104" s="393">
        <v>148889.69</v>
      </c>
      <c r="G104" s="381">
        <f t="shared" ref="G104:G128" si="14">+F104*E104</f>
        <v>3573352.56</v>
      </c>
      <c r="H104" s="62" t="e">
        <f>+#REF!</f>
        <v>#REF!</v>
      </c>
      <c r="I104" s="104">
        <v>28</v>
      </c>
      <c r="J104" s="147" t="e">
        <f t="shared" ref="J104:J167" si="15">+H104+I104</f>
        <v>#REF!</v>
      </c>
      <c r="K104" s="596">
        <f t="shared" ref="K104:K128" si="16">+F104*I104</f>
        <v>4168911.3200000003</v>
      </c>
      <c r="L104" s="588"/>
      <c r="M104" s="605" t="e">
        <f t="shared" ref="M104:M128" si="17">+F104*J104</f>
        <v>#REF!</v>
      </c>
      <c r="N104" s="606"/>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row>
    <row r="105" spans="2:88" s="4" customFormat="1" ht="46.5" customHeight="1">
      <c r="B105" s="66" t="s">
        <v>200</v>
      </c>
      <c r="C105" s="106" t="s">
        <v>201</v>
      </c>
      <c r="D105" s="240" t="s">
        <v>199</v>
      </c>
      <c r="E105" s="82"/>
      <c r="F105" s="393"/>
      <c r="G105" s="381">
        <f t="shared" si="14"/>
        <v>0</v>
      </c>
      <c r="H105" s="62" t="e">
        <f>+#REF!</f>
        <v>#REF!</v>
      </c>
      <c r="I105" s="104"/>
      <c r="J105" s="147" t="e">
        <f t="shared" si="15"/>
        <v>#REF!</v>
      </c>
      <c r="K105" s="596">
        <f t="shared" si="16"/>
        <v>0</v>
      </c>
      <c r="L105" s="588"/>
      <c r="M105" s="605" t="e">
        <f t="shared" si="17"/>
        <v>#REF!</v>
      </c>
      <c r="N105" s="606"/>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row>
    <row r="106" spans="2:88" s="4" customFormat="1" ht="53.25" customHeight="1">
      <c r="B106" s="66" t="s">
        <v>202</v>
      </c>
      <c r="C106" s="106" t="s">
        <v>203</v>
      </c>
      <c r="D106" s="240" t="s">
        <v>199</v>
      </c>
      <c r="E106" s="82"/>
      <c r="F106" s="393">
        <v>169009.78</v>
      </c>
      <c r="G106" s="381">
        <f t="shared" si="14"/>
        <v>0</v>
      </c>
      <c r="H106" s="62" t="e">
        <f>+#REF!</f>
        <v>#REF!</v>
      </c>
      <c r="I106" s="104">
        <v>3</v>
      </c>
      <c r="J106" s="147" t="e">
        <f t="shared" si="15"/>
        <v>#REF!</v>
      </c>
      <c r="K106" s="596">
        <f t="shared" si="16"/>
        <v>507029.33999999997</v>
      </c>
      <c r="L106" s="588"/>
      <c r="M106" s="605" t="e">
        <f t="shared" si="17"/>
        <v>#REF!</v>
      </c>
      <c r="N106" s="606"/>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row>
    <row r="107" spans="2:88" s="4" customFormat="1" ht="40.5" customHeight="1">
      <c r="B107" s="66" t="s">
        <v>204</v>
      </c>
      <c r="C107" s="106" t="s">
        <v>205</v>
      </c>
      <c r="D107" s="240" t="s">
        <v>199</v>
      </c>
      <c r="E107" s="82">
        <v>10</v>
      </c>
      <c r="F107" s="393">
        <v>169009.78</v>
      </c>
      <c r="G107" s="381">
        <f t="shared" si="14"/>
        <v>1690097.8</v>
      </c>
      <c r="H107" s="62" t="e">
        <f>+#REF!</f>
        <v>#REF!</v>
      </c>
      <c r="I107" s="104">
        <v>26</v>
      </c>
      <c r="J107" s="147" t="e">
        <f t="shared" si="15"/>
        <v>#REF!</v>
      </c>
      <c r="K107" s="596">
        <f t="shared" si="16"/>
        <v>4394254.28</v>
      </c>
      <c r="L107" s="588"/>
      <c r="M107" s="605" t="e">
        <f t="shared" si="17"/>
        <v>#REF!</v>
      </c>
      <c r="N107" s="606"/>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row>
    <row r="108" spans="2:88" s="4" customFormat="1" ht="46.5" customHeight="1">
      <c r="B108" s="66" t="s">
        <v>206</v>
      </c>
      <c r="C108" s="106" t="s">
        <v>207</v>
      </c>
      <c r="D108" s="240" t="s">
        <v>199</v>
      </c>
      <c r="E108" s="82"/>
      <c r="F108" s="393"/>
      <c r="G108" s="381">
        <f t="shared" si="14"/>
        <v>0</v>
      </c>
      <c r="H108" s="62" t="e">
        <f>+#REF!</f>
        <v>#REF!</v>
      </c>
      <c r="I108" s="104"/>
      <c r="J108" s="147" t="e">
        <f t="shared" si="15"/>
        <v>#REF!</v>
      </c>
      <c r="K108" s="596">
        <f t="shared" si="16"/>
        <v>0</v>
      </c>
      <c r="L108" s="588"/>
      <c r="M108" s="605" t="e">
        <f t="shared" si="17"/>
        <v>#REF!</v>
      </c>
      <c r="N108" s="606"/>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row>
    <row r="109" spans="2:88" s="4" customFormat="1" ht="42.75" customHeight="1">
      <c r="B109" s="66" t="s">
        <v>208</v>
      </c>
      <c r="C109" s="106" t="s">
        <v>209</v>
      </c>
      <c r="D109" s="240" t="s">
        <v>199</v>
      </c>
      <c r="E109" s="82"/>
      <c r="F109" s="393">
        <v>247406.76</v>
      </c>
      <c r="G109" s="381">
        <f t="shared" si="14"/>
        <v>0</v>
      </c>
      <c r="H109" s="62" t="e">
        <f>+#REF!</f>
        <v>#REF!</v>
      </c>
      <c r="I109" s="104">
        <v>7</v>
      </c>
      <c r="J109" s="147" t="e">
        <f t="shared" si="15"/>
        <v>#REF!</v>
      </c>
      <c r="K109" s="596">
        <f t="shared" si="16"/>
        <v>1731847.32</v>
      </c>
      <c r="L109" s="588"/>
      <c r="M109" s="605" t="e">
        <f t="shared" si="17"/>
        <v>#REF!</v>
      </c>
      <c r="N109" s="606"/>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row>
    <row r="110" spans="2:88" s="4" customFormat="1" ht="38.25" customHeight="1">
      <c r="B110" s="66" t="s">
        <v>210</v>
      </c>
      <c r="C110" s="106" t="s">
        <v>211</v>
      </c>
      <c r="D110" s="240" t="s">
        <v>199</v>
      </c>
      <c r="E110" s="82"/>
      <c r="F110" s="393"/>
      <c r="G110" s="381">
        <f t="shared" si="14"/>
        <v>0</v>
      </c>
      <c r="H110" s="62" t="e">
        <f>+#REF!</f>
        <v>#REF!</v>
      </c>
      <c r="I110" s="104"/>
      <c r="J110" s="147" t="e">
        <f t="shared" si="15"/>
        <v>#REF!</v>
      </c>
      <c r="K110" s="596">
        <f t="shared" si="16"/>
        <v>0</v>
      </c>
      <c r="L110" s="588"/>
      <c r="M110" s="605" t="e">
        <f t="shared" si="17"/>
        <v>#REF!</v>
      </c>
      <c r="N110" s="606"/>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row>
    <row r="111" spans="2:88" s="4" customFormat="1" ht="30" customHeight="1">
      <c r="B111" s="66" t="s">
        <v>212</v>
      </c>
      <c r="C111" s="106" t="s">
        <v>213</v>
      </c>
      <c r="D111" s="240" t="s">
        <v>199</v>
      </c>
      <c r="E111" s="82">
        <v>26</v>
      </c>
      <c r="F111" s="393">
        <v>247406.76</v>
      </c>
      <c r="G111" s="381">
        <f t="shared" si="14"/>
        <v>6432575.7599999998</v>
      </c>
      <c r="H111" s="62" t="e">
        <f>+#REF!</f>
        <v>#REF!</v>
      </c>
      <c r="I111" s="104">
        <v>75</v>
      </c>
      <c r="J111" s="147" t="e">
        <f t="shared" si="15"/>
        <v>#REF!</v>
      </c>
      <c r="K111" s="596">
        <f t="shared" si="16"/>
        <v>18555507</v>
      </c>
      <c r="L111" s="588"/>
      <c r="M111" s="605" t="e">
        <f t="shared" si="17"/>
        <v>#REF!</v>
      </c>
      <c r="N111" s="606"/>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row>
    <row r="112" spans="2:88" s="4" customFormat="1" ht="29.25" customHeight="1">
      <c r="B112" s="66" t="s">
        <v>214</v>
      </c>
      <c r="C112" s="106" t="s">
        <v>215</v>
      </c>
      <c r="D112" s="240" t="s">
        <v>199</v>
      </c>
      <c r="E112" s="82">
        <v>5</v>
      </c>
      <c r="F112" s="393">
        <v>202775.53</v>
      </c>
      <c r="G112" s="381">
        <f t="shared" si="14"/>
        <v>1013877.65</v>
      </c>
      <c r="H112" s="62" t="e">
        <f>+#REF!</f>
        <v>#REF!</v>
      </c>
      <c r="I112" s="104"/>
      <c r="J112" s="147" t="e">
        <f t="shared" si="15"/>
        <v>#REF!</v>
      </c>
      <c r="K112" s="596">
        <f t="shared" si="16"/>
        <v>0</v>
      </c>
      <c r="L112" s="588"/>
      <c r="M112" s="605" t="e">
        <f t="shared" si="17"/>
        <v>#REF!</v>
      </c>
      <c r="N112" s="606"/>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row>
    <row r="113" spans="2:88" s="4" customFormat="1" ht="30.75" customHeight="1">
      <c r="B113" s="66" t="s">
        <v>216</v>
      </c>
      <c r="C113" s="106" t="s">
        <v>217</v>
      </c>
      <c r="D113" s="240" t="s">
        <v>199</v>
      </c>
      <c r="E113" s="82">
        <v>44</v>
      </c>
      <c r="F113" s="393">
        <v>216484.63</v>
      </c>
      <c r="G113" s="381">
        <f t="shared" si="14"/>
        <v>9525323.7200000007</v>
      </c>
      <c r="H113" s="62" t="e">
        <f>+#REF!</f>
        <v>#REF!</v>
      </c>
      <c r="I113" s="104"/>
      <c r="J113" s="147" t="e">
        <f t="shared" si="15"/>
        <v>#REF!</v>
      </c>
      <c r="K113" s="596">
        <f t="shared" si="16"/>
        <v>0</v>
      </c>
      <c r="L113" s="588"/>
      <c r="M113" s="605" t="e">
        <f t="shared" si="17"/>
        <v>#REF!</v>
      </c>
      <c r="N113" s="606"/>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row>
    <row r="114" spans="2:88" s="4" customFormat="1" ht="30.75" customHeight="1">
      <c r="B114" s="66" t="s">
        <v>218</v>
      </c>
      <c r="C114" s="106" t="s">
        <v>219</v>
      </c>
      <c r="D114" s="240" t="s">
        <v>199</v>
      </c>
      <c r="E114" s="82">
        <v>4</v>
      </c>
      <c r="F114" s="393">
        <v>255471.3</v>
      </c>
      <c r="G114" s="381">
        <f t="shared" si="14"/>
        <v>1021885.2</v>
      </c>
      <c r="H114" s="62" t="e">
        <f>+#REF!</f>
        <v>#REF!</v>
      </c>
      <c r="I114" s="104">
        <v>6</v>
      </c>
      <c r="J114" s="147" t="e">
        <f t="shared" si="15"/>
        <v>#REF!</v>
      </c>
      <c r="K114" s="596">
        <f t="shared" si="16"/>
        <v>1532827.7999999998</v>
      </c>
      <c r="L114" s="588"/>
      <c r="M114" s="605" t="e">
        <f t="shared" si="17"/>
        <v>#REF!</v>
      </c>
      <c r="N114" s="606"/>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row>
    <row r="115" spans="2:88" s="4" customFormat="1" ht="30" customHeight="1">
      <c r="B115" s="66" t="s">
        <v>220</v>
      </c>
      <c r="C115" s="106" t="s">
        <v>221</v>
      </c>
      <c r="D115" s="240" t="s">
        <v>199</v>
      </c>
      <c r="E115" s="82">
        <v>4</v>
      </c>
      <c r="F115" s="393">
        <v>205345.02</v>
      </c>
      <c r="G115" s="381">
        <f t="shared" si="14"/>
        <v>821380.08</v>
      </c>
      <c r="H115" s="62" t="e">
        <f>+#REF!</f>
        <v>#REF!</v>
      </c>
      <c r="I115" s="104">
        <v>1</v>
      </c>
      <c r="J115" s="147" t="e">
        <f t="shared" si="15"/>
        <v>#REF!</v>
      </c>
      <c r="K115" s="596">
        <f t="shared" si="16"/>
        <v>205345.02</v>
      </c>
      <c r="L115" s="588"/>
      <c r="M115" s="605" t="e">
        <f t="shared" si="17"/>
        <v>#REF!</v>
      </c>
      <c r="N115" s="606"/>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row>
    <row r="116" spans="2:88" s="4" customFormat="1" ht="27.75" customHeight="1">
      <c r="B116" s="66" t="s">
        <v>222</v>
      </c>
      <c r="C116" s="106" t="s">
        <v>223</v>
      </c>
      <c r="D116" s="240" t="s">
        <v>199</v>
      </c>
      <c r="E116" s="82">
        <v>1</v>
      </c>
      <c r="F116" s="393">
        <v>180266.59</v>
      </c>
      <c r="G116" s="381">
        <f t="shared" si="14"/>
        <v>180266.59</v>
      </c>
      <c r="H116" s="62" t="e">
        <f>+#REF!</f>
        <v>#REF!</v>
      </c>
      <c r="I116" s="104"/>
      <c r="J116" s="147" t="e">
        <f t="shared" si="15"/>
        <v>#REF!</v>
      </c>
      <c r="K116" s="596">
        <f t="shared" si="16"/>
        <v>0</v>
      </c>
      <c r="L116" s="588"/>
      <c r="M116" s="605" t="e">
        <f t="shared" si="17"/>
        <v>#REF!</v>
      </c>
      <c r="N116" s="606"/>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row>
    <row r="117" spans="2:88" s="4" customFormat="1" ht="28.5" customHeight="1">
      <c r="B117" s="66" t="s">
        <v>224</v>
      </c>
      <c r="C117" s="106" t="s">
        <v>225</v>
      </c>
      <c r="D117" s="240" t="s">
        <v>199</v>
      </c>
      <c r="E117" s="82">
        <v>5</v>
      </c>
      <c r="F117" s="393">
        <v>777264.17</v>
      </c>
      <c r="G117" s="381">
        <f t="shared" si="14"/>
        <v>3886320.85</v>
      </c>
      <c r="H117" s="62" t="e">
        <f>+#REF!</f>
        <v>#REF!</v>
      </c>
      <c r="I117" s="104"/>
      <c r="J117" s="147" t="e">
        <f t="shared" si="15"/>
        <v>#REF!</v>
      </c>
      <c r="K117" s="596">
        <f t="shared" si="16"/>
        <v>0</v>
      </c>
      <c r="L117" s="588"/>
      <c r="M117" s="605" t="e">
        <f t="shared" si="17"/>
        <v>#REF!</v>
      </c>
      <c r="N117" s="606"/>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row>
    <row r="118" spans="2:88" s="4" customFormat="1" ht="58.5" customHeight="1">
      <c r="B118" s="66" t="s">
        <v>226</v>
      </c>
      <c r="C118" s="106" t="s">
        <v>227</v>
      </c>
      <c r="D118" s="240" t="s">
        <v>199</v>
      </c>
      <c r="E118" s="82"/>
      <c r="F118" s="393"/>
      <c r="G118" s="381">
        <f t="shared" si="14"/>
        <v>0</v>
      </c>
      <c r="H118" s="62" t="e">
        <f>+#REF!</f>
        <v>#REF!</v>
      </c>
      <c r="I118" s="104"/>
      <c r="J118" s="147" t="e">
        <f t="shared" si="15"/>
        <v>#REF!</v>
      </c>
      <c r="K118" s="596">
        <f t="shared" si="16"/>
        <v>0</v>
      </c>
      <c r="L118" s="588"/>
      <c r="M118" s="605" t="e">
        <f t="shared" si="17"/>
        <v>#REF!</v>
      </c>
      <c r="N118" s="606"/>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row>
    <row r="119" spans="2:88" s="4" customFormat="1" ht="35.25" customHeight="1">
      <c r="B119" s="66" t="s">
        <v>228</v>
      </c>
      <c r="C119" s="106" t="s">
        <v>229</v>
      </c>
      <c r="D119" s="240" t="s">
        <v>199</v>
      </c>
      <c r="E119" s="82">
        <v>8</v>
      </c>
      <c r="F119" s="393">
        <v>95445.59</v>
      </c>
      <c r="G119" s="381">
        <f t="shared" si="14"/>
        <v>763564.72</v>
      </c>
      <c r="H119" s="62" t="e">
        <f>+#REF!</f>
        <v>#REF!</v>
      </c>
      <c r="I119" s="104">
        <v>4</v>
      </c>
      <c r="J119" s="147" t="e">
        <f t="shared" si="15"/>
        <v>#REF!</v>
      </c>
      <c r="K119" s="596">
        <f t="shared" si="16"/>
        <v>381782.36</v>
      </c>
      <c r="L119" s="588"/>
      <c r="M119" s="605" t="e">
        <f t="shared" si="17"/>
        <v>#REF!</v>
      </c>
      <c r="N119" s="606"/>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row>
    <row r="120" spans="2:88" s="4" customFormat="1" ht="36" customHeight="1">
      <c r="B120" s="66" t="s">
        <v>230</v>
      </c>
      <c r="C120" s="106" t="s">
        <v>231</v>
      </c>
      <c r="D120" s="240" t="s">
        <v>199</v>
      </c>
      <c r="E120" s="82">
        <v>3</v>
      </c>
      <c r="F120" s="393">
        <v>82056.83</v>
      </c>
      <c r="G120" s="381">
        <f t="shared" si="14"/>
        <v>246170.49</v>
      </c>
      <c r="H120" s="62" t="e">
        <f>+#REF!</f>
        <v>#REF!</v>
      </c>
      <c r="I120" s="104">
        <v>3</v>
      </c>
      <c r="J120" s="147" t="e">
        <f t="shared" si="15"/>
        <v>#REF!</v>
      </c>
      <c r="K120" s="596">
        <f t="shared" si="16"/>
        <v>246170.49</v>
      </c>
      <c r="L120" s="588"/>
      <c r="M120" s="605" t="e">
        <f t="shared" si="17"/>
        <v>#REF!</v>
      </c>
      <c r="N120" s="606"/>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row>
    <row r="121" spans="2:88" s="4" customFormat="1" ht="30.75" customHeight="1">
      <c r="B121" s="66" t="s">
        <v>232</v>
      </c>
      <c r="C121" s="106" t="s">
        <v>233</v>
      </c>
      <c r="D121" s="240" t="s">
        <v>199</v>
      </c>
      <c r="E121" s="82">
        <v>1</v>
      </c>
      <c r="F121" s="393">
        <v>99035.33</v>
      </c>
      <c r="G121" s="381">
        <f t="shared" si="14"/>
        <v>99035.33</v>
      </c>
      <c r="H121" s="62" t="e">
        <f>+#REF!</f>
        <v>#REF!</v>
      </c>
      <c r="I121" s="104">
        <v>2</v>
      </c>
      <c r="J121" s="147" t="e">
        <f t="shared" si="15"/>
        <v>#REF!</v>
      </c>
      <c r="K121" s="596">
        <f t="shared" si="16"/>
        <v>198070.66</v>
      </c>
      <c r="L121" s="588"/>
      <c r="M121" s="605" t="e">
        <f t="shared" si="17"/>
        <v>#REF!</v>
      </c>
      <c r="N121" s="606"/>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row>
    <row r="122" spans="2:88" s="4" customFormat="1" ht="29.25" customHeight="1">
      <c r="B122" s="66" t="s">
        <v>234</v>
      </c>
      <c r="C122" s="106" t="s">
        <v>235</v>
      </c>
      <c r="D122" s="240" t="s">
        <v>199</v>
      </c>
      <c r="E122" s="82"/>
      <c r="F122" s="393"/>
      <c r="G122" s="381">
        <f t="shared" si="14"/>
        <v>0</v>
      </c>
      <c r="H122" s="62" t="e">
        <f>+#REF!</f>
        <v>#REF!</v>
      </c>
      <c r="I122" s="104"/>
      <c r="J122" s="147" t="e">
        <f t="shared" si="15"/>
        <v>#REF!</v>
      </c>
      <c r="K122" s="596">
        <f t="shared" si="16"/>
        <v>0</v>
      </c>
      <c r="L122" s="588"/>
      <c r="M122" s="605" t="e">
        <f t="shared" si="17"/>
        <v>#REF!</v>
      </c>
      <c r="N122" s="606"/>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row>
    <row r="123" spans="2:88" s="4" customFormat="1" ht="40.5" customHeight="1">
      <c r="B123" s="66" t="s">
        <v>236</v>
      </c>
      <c r="C123" s="106" t="s">
        <v>237</v>
      </c>
      <c r="D123" s="240" t="s">
        <v>199</v>
      </c>
      <c r="E123" s="82">
        <v>1</v>
      </c>
      <c r="F123" s="393">
        <v>744977.42</v>
      </c>
      <c r="G123" s="381">
        <f t="shared" si="14"/>
        <v>744977.42</v>
      </c>
      <c r="H123" s="62" t="e">
        <f>+#REF!</f>
        <v>#REF!</v>
      </c>
      <c r="I123" s="323"/>
      <c r="J123" s="147" t="e">
        <f t="shared" si="15"/>
        <v>#REF!</v>
      </c>
      <c r="K123" s="596">
        <f t="shared" si="16"/>
        <v>0</v>
      </c>
      <c r="L123" s="588"/>
      <c r="M123" s="605" t="e">
        <f t="shared" si="17"/>
        <v>#REF!</v>
      </c>
      <c r="N123" s="606"/>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row>
    <row r="124" spans="2:88" s="4" customFormat="1" ht="23.25" customHeight="1">
      <c r="B124" s="84">
        <v>4.2</v>
      </c>
      <c r="C124" s="123" t="s">
        <v>238</v>
      </c>
      <c r="D124" s="240"/>
      <c r="E124" s="82"/>
      <c r="F124" s="393"/>
      <c r="G124" s="381"/>
      <c r="H124" s="62"/>
      <c r="I124" s="104"/>
      <c r="J124" s="147"/>
      <c r="K124" s="596"/>
      <c r="L124" s="588"/>
      <c r="M124" s="605"/>
      <c r="N124" s="606"/>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row>
    <row r="125" spans="2:88" s="4" customFormat="1" ht="30.75" customHeight="1">
      <c r="B125" s="66" t="s">
        <v>239</v>
      </c>
      <c r="C125" s="106" t="s">
        <v>240</v>
      </c>
      <c r="D125" s="240" t="s">
        <v>199</v>
      </c>
      <c r="E125" s="82">
        <v>1</v>
      </c>
      <c r="F125" s="393">
        <v>533325.51</v>
      </c>
      <c r="G125" s="381">
        <f t="shared" si="14"/>
        <v>533325.51</v>
      </c>
      <c r="H125" s="62" t="e">
        <f>+#REF!</f>
        <v>#REF!</v>
      </c>
      <c r="I125" s="104">
        <v>0</v>
      </c>
      <c r="J125" s="147" t="e">
        <f t="shared" si="15"/>
        <v>#REF!</v>
      </c>
      <c r="K125" s="596">
        <f t="shared" si="16"/>
        <v>0</v>
      </c>
      <c r="L125" s="588"/>
      <c r="M125" s="605" t="e">
        <f t="shared" si="17"/>
        <v>#REF!</v>
      </c>
      <c r="N125" s="606"/>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row>
    <row r="126" spans="2:88" s="4" customFormat="1" ht="27" customHeight="1">
      <c r="B126" s="66" t="s">
        <v>241</v>
      </c>
      <c r="C126" s="106" t="s">
        <v>242</v>
      </c>
      <c r="D126" s="240" t="s">
        <v>199</v>
      </c>
      <c r="E126" s="82">
        <v>1</v>
      </c>
      <c r="F126" s="393">
        <v>534523.98</v>
      </c>
      <c r="G126" s="381">
        <f t="shared" si="14"/>
        <v>534523.98</v>
      </c>
      <c r="H126" s="62" t="e">
        <f>+#REF!</f>
        <v>#REF!</v>
      </c>
      <c r="I126" s="104">
        <v>0</v>
      </c>
      <c r="J126" s="147" t="e">
        <f t="shared" si="15"/>
        <v>#REF!</v>
      </c>
      <c r="K126" s="596">
        <f t="shared" si="16"/>
        <v>0</v>
      </c>
      <c r="L126" s="588"/>
      <c r="M126" s="605" t="e">
        <f t="shared" si="17"/>
        <v>#REF!</v>
      </c>
      <c r="N126" s="606"/>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row>
    <row r="127" spans="2:88" s="4" customFormat="1" ht="28.5" customHeight="1">
      <c r="B127" s="66" t="s">
        <v>243</v>
      </c>
      <c r="C127" s="106" t="s">
        <v>244</v>
      </c>
      <c r="D127" s="240" t="s">
        <v>199</v>
      </c>
      <c r="E127" s="82">
        <v>1</v>
      </c>
      <c r="F127" s="393">
        <v>341627.34</v>
      </c>
      <c r="G127" s="381">
        <f t="shared" si="14"/>
        <v>341627.34</v>
      </c>
      <c r="H127" s="62" t="e">
        <f>+#REF!</f>
        <v>#REF!</v>
      </c>
      <c r="I127" s="104">
        <v>0</v>
      </c>
      <c r="J127" s="147" t="e">
        <f t="shared" si="15"/>
        <v>#REF!</v>
      </c>
      <c r="K127" s="596">
        <f t="shared" si="16"/>
        <v>0</v>
      </c>
      <c r="L127" s="588"/>
      <c r="M127" s="605" t="e">
        <f t="shared" si="17"/>
        <v>#REF!</v>
      </c>
      <c r="N127" s="606"/>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row>
    <row r="128" spans="2:88" s="4" customFormat="1" ht="26.25" customHeight="1">
      <c r="B128" s="66" t="s">
        <v>245</v>
      </c>
      <c r="C128" s="106" t="s">
        <v>246</v>
      </c>
      <c r="D128" s="240" t="s">
        <v>199</v>
      </c>
      <c r="E128" s="82">
        <v>1</v>
      </c>
      <c r="F128" s="393">
        <v>341627.34</v>
      </c>
      <c r="G128" s="381">
        <f t="shared" si="14"/>
        <v>341627.34</v>
      </c>
      <c r="H128" s="62" t="e">
        <f>+#REF!</f>
        <v>#REF!</v>
      </c>
      <c r="I128" s="104">
        <v>0</v>
      </c>
      <c r="J128" s="147" t="e">
        <f t="shared" si="15"/>
        <v>#REF!</v>
      </c>
      <c r="K128" s="596">
        <f t="shared" si="16"/>
        <v>0</v>
      </c>
      <c r="L128" s="588"/>
      <c r="M128" s="605" t="e">
        <f t="shared" si="17"/>
        <v>#REF!</v>
      </c>
      <c r="N128" s="606"/>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row>
    <row r="129" spans="2:88" s="125" customFormat="1" ht="23.25" customHeight="1">
      <c r="B129" s="84">
        <v>4.3</v>
      </c>
      <c r="C129" s="123" t="s">
        <v>247</v>
      </c>
      <c r="D129" s="241"/>
      <c r="E129" s="99"/>
      <c r="F129" s="395"/>
      <c r="G129" s="383"/>
      <c r="H129" s="62"/>
      <c r="I129" s="104"/>
      <c r="J129" s="147"/>
      <c r="K129" s="618"/>
      <c r="L129" s="597"/>
      <c r="M129" s="619"/>
      <c r="N129" s="620"/>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row>
    <row r="130" spans="2:88" s="4" customFormat="1" ht="27.75" customHeight="1">
      <c r="B130" s="66" t="s">
        <v>248</v>
      </c>
      <c r="C130" s="106" t="s">
        <v>249</v>
      </c>
      <c r="D130" s="240" t="s">
        <v>199</v>
      </c>
      <c r="E130" s="82">
        <v>1</v>
      </c>
      <c r="F130" s="393">
        <v>659578.72</v>
      </c>
      <c r="G130" s="381">
        <f t="shared" ref="G130:G149" si="18">+F130*E130</f>
        <v>659578.72</v>
      </c>
      <c r="H130" s="62" t="e">
        <f>+#REF!</f>
        <v>#REF!</v>
      </c>
      <c r="I130" s="104"/>
      <c r="J130" s="147" t="e">
        <f t="shared" si="15"/>
        <v>#REF!</v>
      </c>
      <c r="K130" s="596">
        <f t="shared" ref="K130:K149" si="19">+F130*I130</f>
        <v>0</v>
      </c>
      <c r="L130" s="588"/>
      <c r="M130" s="605" t="e">
        <f t="shared" ref="M130:M149" si="20">+F130*J130</f>
        <v>#REF!</v>
      </c>
      <c r="N130" s="606"/>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row>
    <row r="131" spans="2:88" s="4" customFormat="1" ht="33" customHeight="1">
      <c r="B131" s="66" t="s">
        <v>250</v>
      </c>
      <c r="C131" s="106" t="s">
        <v>251</v>
      </c>
      <c r="D131" s="240" t="s">
        <v>199</v>
      </c>
      <c r="E131" s="82">
        <v>1</v>
      </c>
      <c r="F131" s="393">
        <v>2088042.9</v>
      </c>
      <c r="G131" s="381">
        <f t="shared" si="18"/>
        <v>2088042.9</v>
      </c>
      <c r="H131" s="62" t="e">
        <f>+#REF!</f>
        <v>#REF!</v>
      </c>
      <c r="I131" s="104"/>
      <c r="J131" s="147" t="e">
        <f t="shared" si="15"/>
        <v>#REF!</v>
      </c>
      <c r="K131" s="596">
        <f t="shared" si="19"/>
        <v>0</v>
      </c>
      <c r="L131" s="588"/>
      <c r="M131" s="605" t="e">
        <f t="shared" si="20"/>
        <v>#REF!</v>
      </c>
      <c r="N131" s="606"/>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row>
    <row r="132" spans="2:88" s="4" customFormat="1" ht="27" customHeight="1">
      <c r="B132" s="66" t="s">
        <v>252</v>
      </c>
      <c r="C132" s="106" t="s">
        <v>253</v>
      </c>
      <c r="D132" s="240" t="s">
        <v>199</v>
      </c>
      <c r="E132" s="82">
        <v>1</v>
      </c>
      <c r="F132" s="393">
        <v>582729.81999999995</v>
      </c>
      <c r="G132" s="381">
        <f t="shared" si="18"/>
        <v>582729.81999999995</v>
      </c>
      <c r="H132" s="62" t="e">
        <f>+#REF!</f>
        <v>#REF!</v>
      </c>
      <c r="I132" s="104">
        <v>1</v>
      </c>
      <c r="J132" s="147" t="e">
        <f t="shared" si="15"/>
        <v>#REF!</v>
      </c>
      <c r="K132" s="596">
        <f t="shared" si="19"/>
        <v>582729.81999999995</v>
      </c>
      <c r="L132" s="588"/>
      <c r="M132" s="605" t="e">
        <f t="shared" si="20"/>
        <v>#REF!</v>
      </c>
      <c r="N132" s="606"/>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row>
    <row r="133" spans="2:88" s="4" customFormat="1" ht="26.25" customHeight="1">
      <c r="B133" s="66" t="s">
        <v>254</v>
      </c>
      <c r="C133" s="106" t="s">
        <v>255</v>
      </c>
      <c r="D133" s="240" t="s">
        <v>199</v>
      </c>
      <c r="E133" s="82">
        <v>1</v>
      </c>
      <c r="F133" s="393">
        <v>349042.61</v>
      </c>
      <c r="G133" s="381">
        <f t="shared" si="18"/>
        <v>349042.61</v>
      </c>
      <c r="H133" s="62" t="e">
        <f>+#REF!</f>
        <v>#REF!</v>
      </c>
      <c r="I133" s="104"/>
      <c r="J133" s="147" t="e">
        <f t="shared" si="15"/>
        <v>#REF!</v>
      </c>
      <c r="K133" s="596">
        <f t="shared" si="19"/>
        <v>0</v>
      </c>
      <c r="L133" s="588"/>
      <c r="M133" s="605" t="e">
        <f t="shared" si="20"/>
        <v>#REF!</v>
      </c>
      <c r="N133" s="606"/>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row>
    <row r="134" spans="2:88" s="4" customFormat="1" ht="27" customHeight="1">
      <c r="B134" s="66" t="s">
        <v>256</v>
      </c>
      <c r="C134" s="106" t="s">
        <v>257</v>
      </c>
      <c r="D134" s="240" t="s">
        <v>199</v>
      </c>
      <c r="E134" s="82">
        <v>1</v>
      </c>
      <c r="F134" s="393">
        <v>129500.21</v>
      </c>
      <c r="G134" s="381">
        <f t="shared" si="18"/>
        <v>129500.21</v>
      </c>
      <c r="H134" s="62" t="e">
        <f>+#REF!</f>
        <v>#REF!</v>
      </c>
      <c r="I134" s="104">
        <v>6</v>
      </c>
      <c r="J134" s="147" t="e">
        <f t="shared" si="15"/>
        <v>#REF!</v>
      </c>
      <c r="K134" s="596">
        <f t="shared" si="19"/>
        <v>777001.26</v>
      </c>
      <c r="L134" s="588"/>
      <c r="M134" s="605" t="e">
        <f t="shared" si="20"/>
        <v>#REF!</v>
      </c>
      <c r="N134" s="606"/>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row>
    <row r="135" spans="2:88" s="4" customFormat="1" ht="29.25" customHeight="1">
      <c r="B135" s="66" t="s">
        <v>258</v>
      </c>
      <c r="C135" s="106" t="s">
        <v>259</v>
      </c>
      <c r="D135" s="240" t="s">
        <v>199</v>
      </c>
      <c r="E135" s="82">
        <v>13</v>
      </c>
      <c r="F135" s="393">
        <v>47651.33</v>
      </c>
      <c r="G135" s="381">
        <f t="shared" si="18"/>
        <v>619467.29</v>
      </c>
      <c r="H135" s="62" t="e">
        <f>+#REF!</f>
        <v>#REF!</v>
      </c>
      <c r="I135" s="104">
        <v>14</v>
      </c>
      <c r="J135" s="147" t="e">
        <f t="shared" si="15"/>
        <v>#REF!</v>
      </c>
      <c r="K135" s="596">
        <f t="shared" si="19"/>
        <v>667118.62</v>
      </c>
      <c r="L135" s="588"/>
      <c r="M135" s="605" t="e">
        <f t="shared" si="20"/>
        <v>#REF!</v>
      </c>
      <c r="N135" s="606"/>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row>
    <row r="136" spans="2:88" s="4" customFormat="1" ht="25.5" customHeight="1">
      <c r="B136" s="66" t="s">
        <v>260</v>
      </c>
      <c r="C136" s="106" t="s">
        <v>261</v>
      </c>
      <c r="D136" s="240" t="s">
        <v>199</v>
      </c>
      <c r="E136" s="82">
        <v>8</v>
      </c>
      <c r="F136" s="393">
        <v>54849.18</v>
      </c>
      <c r="G136" s="381">
        <f t="shared" si="18"/>
        <v>438793.44</v>
      </c>
      <c r="H136" s="62" t="e">
        <f>+#REF!</f>
        <v>#REF!</v>
      </c>
      <c r="I136" s="104">
        <v>8</v>
      </c>
      <c r="J136" s="147" t="e">
        <f t="shared" si="15"/>
        <v>#REF!</v>
      </c>
      <c r="K136" s="596">
        <f t="shared" si="19"/>
        <v>438793.44</v>
      </c>
      <c r="L136" s="588"/>
      <c r="M136" s="605" t="e">
        <f t="shared" si="20"/>
        <v>#REF!</v>
      </c>
      <c r="N136" s="606"/>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row>
    <row r="137" spans="2:88" s="4" customFormat="1" ht="23.25" customHeight="1">
      <c r="B137" s="84">
        <v>4.4000000000000004</v>
      </c>
      <c r="C137" s="123" t="s">
        <v>262</v>
      </c>
      <c r="D137" s="240"/>
      <c r="E137" s="82"/>
      <c r="F137" s="393"/>
      <c r="G137" s="381"/>
      <c r="H137" s="62"/>
      <c r="I137" s="104"/>
      <c r="J137" s="147"/>
      <c r="K137" s="596">
        <f t="shared" si="19"/>
        <v>0</v>
      </c>
      <c r="L137" s="588"/>
      <c r="M137" s="605">
        <f t="shared" si="20"/>
        <v>0</v>
      </c>
      <c r="N137" s="606"/>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row>
    <row r="138" spans="2:88" s="4" customFormat="1" ht="27.75" customHeight="1">
      <c r="B138" s="66" t="s">
        <v>263</v>
      </c>
      <c r="C138" s="106" t="s">
        <v>264</v>
      </c>
      <c r="D138" s="240" t="s">
        <v>93</v>
      </c>
      <c r="E138" s="82"/>
      <c r="F138" s="393"/>
      <c r="G138" s="381">
        <f t="shared" si="18"/>
        <v>0</v>
      </c>
      <c r="H138" s="62" t="e">
        <f>+#REF!</f>
        <v>#REF!</v>
      </c>
      <c r="I138" s="104"/>
      <c r="J138" s="147" t="e">
        <f t="shared" si="15"/>
        <v>#REF!</v>
      </c>
      <c r="K138" s="596">
        <f t="shared" si="19"/>
        <v>0</v>
      </c>
      <c r="L138" s="588"/>
      <c r="M138" s="605" t="e">
        <f t="shared" si="20"/>
        <v>#REF!</v>
      </c>
      <c r="N138" s="606"/>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row>
    <row r="139" spans="2:88" s="4" customFormat="1" ht="27.75" customHeight="1">
      <c r="B139" s="66" t="s">
        <v>265</v>
      </c>
      <c r="C139" s="106" t="s">
        <v>266</v>
      </c>
      <c r="D139" s="240" t="s">
        <v>93</v>
      </c>
      <c r="E139" s="82">
        <v>15</v>
      </c>
      <c r="F139" s="393">
        <v>65187.040000000001</v>
      </c>
      <c r="G139" s="381">
        <f t="shared" si="18"/>
        <v>977805.6</v>
      </c>
      <c r="H139" s="62" t="e">
        <f>+#REF!</f>
        <v>#REF!</v>
      </c>
      <c r="I139" s="104">
        <v>35.92</v>
      </c>
      <c r="J139" s="147" t="e">
        <f t="shared" si="15"/>
        <v>#REF!</v>
      </c>
      <c r="K139" s="596">
        <f t="shared" si="19"/>
        <v>2341518.4768000003</v>
      </c>
      <c r="L139" s="588"/>
      <c r="M139" s="605" t="e">
        <f t="shared" si="20"/>
        <v>#REF!</v>
      </c>
      <c r="N139" s="606"/>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row>
    <row r="140" spans="2:88" s="4" customFormat="1" ht="28.5" customHeight="1">
      <c r="B140" s="66" t="s">
        <v>267</v>
      </c>
      <c r="C140" s="106" t="s">
        <v>268</v>
      </c>
      <c r="D140" s="240" t="s">
        <v>93</v>
      </c>
      <c r="E140" s="82"/>
      <c r="F140" s="393"/>
      <c r="G140" s="381">
        <f t="shared" si="18"/>
        <v>0</v>
      </c>
      <c r="H140" s="62" t="e">
        <f>+#REF!</f>
        <v>#REF!</v>
      </c>
      <c r="I140" s="104">
        <v>0</v>
      </c>
      <c r="J140" s="147" t="e">
        <f t="shared" si="15"/>
        <v>#REF!</v>
      </c>
      <c r="K140" s="596">
        <f t="shared" si="19"/>
        <v>0</v>
      </c>
      <c r="L140" s="588"/>
      <c r="M140" s="605" t="e">
        <f t="shared" si="20"/>
        <v>#REF!</v>
      </c>
      <c r="N140" s="606"/>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row>
    <row r="141" spans="2:88" s="4" customFormat="1" ht="29.25" customHeight="1">
      <c r="B141" s="66" t="s">
        <v>269</v>
      </c>
      <c r="C141" s="106" t="s">
        <v>270</v>
      </c>
      <c r="D141" s="240" t="s">
        <v>93</v>
      </c>
      <c r="E141" s="82">
        <v>6</v>
      </c>
      <c r="F141" s="393">
        <v>59381.16</v>
      </c>
      <c r="G141" s="381">
        <f t="shared" si="18"/>
        <v>356286.96</v>
      </c>
      <c r="H141" s="62" t="e">
        <f>+#REF!</f>
        <v>#REF!</v>
      </c>
      <c r="I141" s="104">
        <v>5.66</v>
      </c>
      <c r="J141" s="147" t="e">
        <f t="shared" si="15"/>
        <v>#REF!</v>
      </c>
      <c r="K141" s="596">
        <f t="shared" si="19"/>
        <v>336097.36560000002</v>
      </c>
      <c r="L141" s="588"/>
      <c r="M141" s="605" t="e">
        <f t="shared" si="20"/>
        <v>#REF!</v>
      </c>
      <c r="N141" s="606"/>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row>
    <row r="142" spans="2:88" s="4" customFormat="1" ht="47.25" customHeight="1">
      <c r="B142" s="66" t="s">
        <v>271</v>
      </c>
      <c r="C142" s="106" t="s">
        <v>272</v>
      </c>
      <c r="D142" s="240" t="s">
        <v>199</v>
      </c>
      <c r="E142" s="82"/>
      <c r="F142" s="393"/>
      <c r="G142" s="381">
        <f t="shared" si="18"/>
        <v>0</v>
      </c>
      <c r="H142" s="62" t="e">
        <f>+#REF!</f>
        <v>#REF!</v>
      </c>
      <c r="I142" s="104"/>
      <c r="J142" s="147" t="e">
        <f t="shared" si="15"/>
        <v>#REF!</v>
      </c>
      <c r="K142" s="596">
        <f t="shared" si="19"/>
        <v>0</v>
      </c>
      <c r="L142" s="588"/>
      <c r="M142" s="605" t="e">
        <f t="shared" si="20"/>
        <v>#REF!</v>
      </c>
      <c r="N142" s="606"/>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row>
    <row r="143" spans="2:88" s="4" customFormat="1" ht="23.25" customHeight="1">
      <c r="B143" s="84">
        <v>4.5</v>
      </c>
      <c r="C143" s="123" t="s">
        <v>273</v>
      </c>
      <c r="D143" s="240"/>
      <c r="E143" s="82"/>
      <c r="F143" s="393"/>
      <c r="G143" s="381"/>
      <c r="H143" s="62"/>
      <c r="I143" s="104"/>
      <c r="J143" s="147"/>
      <c r="K143" s="596">
        <f t="shared" si="19"/>
        <v>0</v>
      </c>
      <c r="L143" s="588"/>
      <c r="M143" s="605">
        <f t="shared" si="20"/>
        <v>0</v>
      </c>
      <c r="N143" s="606"/>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row>
    <row r="144" spans="2:88" s="4" customFormat="1" ht="23.25" customHeight="1">
      <c r="B144" s="66" t="s">
        <v>274</v>
      </c>
      <c r="C144" s="106" t="s">
        <v>275</v>
      </c>
      <c r="D144" s="240" t="s">
        <v>199</v>
      </c>
      <c r="E144" s="82"/>
      <c r="F144" s="393"/>
      <c r="G144" s="381">
        <f t="shared" si="18"/>
        <v>0</v>
      </c>
      <c r="H144" s="62" t="e">
        <f>+#REF!</f>
        <v>#REF!</v>
      </c>
      <c r="I144" s="104">
        <v>0</v>
      </c>
      <c r="J144" s="147" t="e">
        <f t="shared" si="15"/>
        <v>#REF!</v>
      </c>
      <c r="K144" s="596">
        <f t="shared" si="19"/>
        <v>0</v>
      </c>
      <c r="L144" s="588"/>
      <c r="M144" s="605" t="e">
        <f t="shared" si="20"/>
        <v>#REF!</v>
      </c>
      <c r="N144" s="606"/>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row>
    <row r="145" spans="2:88" s="4" customFormat="1" ht="23.25" customHeight="1">
      <c r="B145" s="66" t="s">
        <v>276</v>
      </c>
      <c r="C145" s="106" t="s">
        <v>277</v>
      </c>
      <c r="D145" s="240" t="s">
        <v>199</v>
      </c>
      <c r="E145" s="82">
        <v>40</v>
      </c>
      <c r="F145" s="393">
        <v>212950.61</v>
      </c>
      <c r="G145" s="381">
        <f t="shared" si="18"/>
        <v>8518024.3999999985</v>
      </c>
      <c r="H145" s="62" t="e">
        <f>+#REF!</f>
        <v>#REF!</v>
      </c>
      <c r="I145" s="104">
        <v>0</v>
      </c>
      <c r="J145" s="147" t="e">
        <f t="shared" si="15"/>
        <v>#REF!</v>
      </c>
      <c r="K145" s="596">
        <f t="shared" si="19"/>
        <v>0</v>
      </c>
      <c r="L145" s="588"/>
      <c r="M145" s="605" t="e">
        <f t="shared" si="20"/>
        <v>#REF!</v>
      </c>
      <c r="N145" s="606"/>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row>
    <row r="146" spans="2:88" s="4" customFormat="1" ht="23.25" customHeight="1">
      <c r="B146" s="66" t="s">
        <v>278</v>
      </c>
      <c r="C146" s="106" t="s">
        <v>279</v>
      </c>
      <c r="D146" s="240" t="s">
        <v>199</v>
      </c>
      <c r="E146" s="82">
        <v>4</v>
      </c>
      <c r="F146" s="393">
        <v>198249.11</v>
      </c>
      <c r="G146" s="381">
        <f t="shared" si="18"/>
        <v>792996.44</v>
      </c>
      <c r="H146" s="62" t="e">
        <f>+#REF!</f>
        <v>#REF!</v>
      </c>
      <c r="I146" s="104">
        <v>0</v>
      </c>
      <c r="J146" s="147" t="e">
        <f t="shared" si="15"/>
        <v>#REF!</v>
      </c>
      <c r="K146" s="596">
        <f t="shared" si="19"/>
        <v>0</v>
      </c>
      <c r="L146" s="588"/>
      <c r="M146" s="605" t="e">
        <f t="shared" si="20"/>
        <v>#REF!</v>
      </c>
      <c r="N146" s="606"/>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row>
    <row r="147" spans="2:88" s="4" customFormat="1" ht="23.25" customHeight="1">
      <c r="B147" s="66" t="s">
        <v>280</v>
      </c>
      <c r="C147" s="106" t="s">
        <v>281</v>
      </c>
      <c r="D147" s="240" t="s">
        <v>199</v>
      </c>
      <c r="E147" s="82">
        <v>28</v>
      </c>
      <c r="F147" s="393">
        <v>228286.62</v>
      </c>
      <c r="G147" s="381">
        <f t="shared" si="18"/>
        <v>6392025.3599999994</v>
      </c>
      <c r="H147" s="62" t="e">
        <f>+#REF!</f>
        <v>#REF!</v>
      </c>
      <c r="I147" s="104">
        <v>54</v>
      </c>
      <c r="J147" s="147" t="e">
        <f t="shared" si="15"/>
        <v>#REF!</v>
      </c>
      <c r="K147" s="596">
        <f t="shared" si="19"/>
        <v>12327477.48</v>
      </c>
      <c r="L147" s="588"/>
      <c r="M147" s="605" t="e">
        <f t="shared" si="20"/>
        <v>#REF!</v>
      </c>
      <c r="N147" s="606"/>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row>
    <row r="148" spans="2:88" s="4" customFormat="1" ht="23.25" customHeight="1">
      <c r="B148" s="66" t="s">
        <v>282</v>
      </c>
      <c r="C148" s="106" t="s">
        <v>283</v>
      </c>
      <c r="D148" s="240" t="s">
        <v>199</v>
      </c>
      <c r="E148" s="82">
        <v>5</v>
      </c>
      <c r="F148" s="393">
        <v>198883.62</v>
      </c>
      <c r="G148" s="381">
        <f t="shared" si="18"/>
        <v>994418.1</v>
      </c>
      <c r="H148" s="62" t="e">
        <f>+#REF!</f>
        <v>#REF!</v>
      </c>
      <c r="I148" s="104">
        <v>0</v>
      </c>
      <c r="J148" s="147" t="e">
        <f t="shared" si="15"/>
        <v>#REF!</v>
      </c>
      <c r="K148" s="596">
        <f t="shared" si="19"/>
        <v>0</v>
      </c>
      <c r="L148" s="588"/>
      <c r="M148" s="605" t="e">
        <f t="shared" si="20"/>
        <v>#REF!</v>
      </c>
      <c r="N148" s="606"/>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row>
    <row r="149" spans="2:88" s="4" customFormat="1" ht="30" customHeight="1">
      <c r="B149" s="66" t="s">
        <v>284</v>
      </c>
      <c r="C149" s="106" t="s">
        <v>285</v>
      </c>
      <c r="D149" s="240" t="s">
        <v>199</v>
      </c>
      <c r="E149" s="82">
        <v>6</v>
      </c>
      <c r="F149" s="393">
        <v>540162.11</v>
      </c>
      <c r="G149" s="381">
        <f t="shared" si="18"/>
        <v>3240972.66</v>
      </c>
      <c r="H149" s="62" t="e">
        <f>+#REF!</f>
        <v>#REF!</v>
      </c>
      <c r="I149" s="104">
        <v>7</v>
      </c>
      <c r="J149" s="147" t="e">
        <f t="shared" si="15"/>
        <v>#REF!</v>
      </c>
      <c r="K149" s="596">
        <f t="shared" si="19"/>
        <v>3781134.77</v>
      </c>
      <c r="L149" s="588"/>
      <c r="M149" s="605" t="e">
        <f t="shared" si="20"/>
        <v>#REF!</v>
      </c>
      <c r="N149" s="606"/>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row>
    <row r="150" spans="2:88" s="125" customFormat="1" ht="23.25" customHeight="1">
      <c r="B150" s="84">
        <v>4.5999999999999996</v>
      </c>
      <c r="C150" s="123" t="s">
        <v>286</v>
      </c>
      <c r="D150" s="241"/>
      <c r="E150" s="99"/>
      <c r="F150" s="395"/>
      <c r="G150" s="383"/>
      <c r="H150" s="62"/>
      <c r="I150" s="104"/>
      <c r="J150" s="147"/>
      <c r="K150" s="618"/>
      <c r="L150" s="597"/>
      <c r="M150" s="619"/>
      <c r="N150" s="620"/>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row>
    <row r="151" spans="2:88" s="125" customFormat="1" ht="26.25" customHeight="1">
      <c r="B151" s="84" t="s">
        <v>287</v>
      </c>
      <c r="C151" s="123" t="s">
        <v>288</v>
      </c>
      <c r="D151" s="241"/>
      <c r="E151" s="99"/>
      <c r="F151" s="395"/>
      <c r="G151" s="383"/>
      <c r="H151" s="62"/>
      <c r="I151" s="104"/>
      <c r="J151" s="147"/>
      <c r="K151" s="618"/>
      <c r="L151" s="597"/>
      <c r="M151" s="619"/>
      <c r="N151" s="620"/>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row>
    <row r="152" spans="2:88" s="4" customFormat="1" ht="28.5" customHeight="1">
      <c r="B152" s="66" t="s">
        <v>289</v>
      </c>
      <c r="C152" s="106" t="s">
        <v>290</v>
      </c>
      <c r="D152" s="240" t="s">
        <v>199</v>
      </c>
      <c r="E152" s="82">
        <v>6</v>
      </c>
      <c r="F152" s="393">
        <v>222609.71</v>
      </c>
      <c r="G152" s="381">
        <f>+F152*E152</f>
        <v>1335658.26</v>
      </c>
      <c r="H152" s="62" t="e">
        <f>+#REF!</f>
        <v>#REF!</v>
      </c>
      <c r="I152" s="104">
        <v>18</v>
      </c>
      <c r="J152" s="147" t="e">
        <f t="shared" si="15"/>
        <v>#REF!</v>
      </c>
      <c r="K152" s="596">
        <f>+F152*I152</f>
        <v>4006974.78</v>
      </c>
      <c r="L152" s="588"/>
      <c r="M152" s="605" t="e">
        <f>+F152*J152</f>
        <v>#REF!</v>
      </c>
      <c r="N152" s="606"/>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row>
    <row r="153" spans="2:88" s="4" customFormat="1" ht="23.25" customHeight="1">
      <c r="B153" s="66" t="s">
        <v>291</v>
      </c>
      <c r="C153" s="106" t="s">
        <v>292</v>
      </c>
      <c r="D153" s="240" t="s">
        <v>199</v>
      </c>
      <c r="E153" s="82">
        <v>1</v>
      </c>
      <c r="F153" s="393">
        <v>272257.49</v>
      </c>
      <c r="G153" s="381">
        <f>+F153*E153</f>
        <v>272257.49</v>
      </c>
      <c r="H153" s="62" t="e">
        <f>+#REF!</f>
        <v>#REF!</v>
      </c>
      <c r="I153" s="104"/>
      <c r="J153" s="147" t="e">
        <f t="shared" si="15"/>
        <v>#REF!</v>
      </c>
      <c r="K153" s="596">
        <f>+F153*I153</f>
        <v>0</v>
      </c>
      <c r="L153" s="588"/>
      <c r="M153" s="605" t="e">
        <f>+F153*J153</f>
        <v>#REF!</v>
      </c>
      <c r="N153" s="606"/>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row>
    <row r="154" spans="2:88" s="4" customFormat="1" ht="23.25" customHeight="1">
      <c r="B154" s="66" t="s">
        <v>293</v>
      </c>
      <c r="C154" s="106" t="s">
        <v>294</v>
      </c>
      <c r="D154" s="240" t="s">
        <v>199</v>
      </c>
      <c r="E154" s="82">
        <v>2</v>
      </c>
      <c r="F154" s="393">
        <v>257555.99</v>
      </c>
      <c r="G154" s="381">
        <f>+F154*E154</f>
        <v>515111.98</v>
      </c>
      <c r="H154" s="62" t="e">
        <f>+#REF!</f>
        <v>#REF!</v>
      </c>
      <c r="I154" s="104">
        <v>3</v>
      </c>
      <c r="J154" s="147" t="e">
        <f t="shared" si="15"/>
        <v>#REF!</v>
      </c>
      <c r="K154" s="596">
        <f>+F154*I154</f>
        <v>772667.97</v>
      </c>
      <c r="L154" s="588"/>
      <c r="M154" s="605" t="e">
        <f>+F154*J154</f>
        <v>#REF!</v>
      </c>
      <c r="N154" s="606"/>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row>
    <row r="155" spans="2:88" s="4" customFormat="1" ht="25.5" customHeight="1">
      <c r="B155" s="66" t="s">
        <v>295</v>
      </c>
      <c r="C155" s="106" t="s">
        <v>296</v>
      </c>
      <c r="D155" s="240" t="s">
        <v>199</v>
      </c>
      <c r="E155" s="82">
        <v>1</v>
      </c>
      <c r="F155" s="393">
        <v>242854.49</v>
      </c>
      <c r="G155" s="381">
        <f>+F155*E155</f>
        <v>242854.49</v>
      </c>
      <c r="H155" s="62" t="e">
        <f>+#REF!</f>
        <v>#REF!</v>
      </c>
      <c r="I155" s="104">
        <v>2</v>
      </c>
      <c r="J155" s="147" t="e">
        <f t="shared" si="15"/>
        <v>#REF!</v>
      </c>
      <c r="K155" s="596">
        <f>+F155*I155</f>
        <v>485708.98</v>
      </c>
      <c r="L155" s="588"/>
      <c r="M155" s="605" t="e">
        <f>+F155*J155</f>
        <v>#REF!</v>
      </c>
      <c r="N155" s="606"/>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row>
    <row r="156" spans="2:88" s="4" customFormat="1" ht="23.25" customHeight="1">
      <c r="B156" s="66" t="s">
        <v>297</v>
      </c>
      <c r="C156" s="106" t="s">
        <v>298</v>
      </c>
      <c r="D156" s="240" t="s">
        <v>199</v>
      </c>
      <c r="E156" s="82"/>
      <c r="F156" s="393"/>
      <c r="G156" s="381">
        <f>+F156*E156</f>
        <v>0</v>
      </c>
      <c r="H156" s="62" t="e">
        <f>+#REF!</f>
        <v>#REF!</v>
      </c>
      <c r="I156" s="104">
        <v>0</v>
      </c>
      <c r="J156" s="147" t="e">
        <f t="shared" si="15"/>
        <v>#REF!</v>
      </c>
      <c r="K156" s="596">
        <f>+F156*I156</f>
        <v>0</v>
      </c>
      <c r="L156" s="588"/>
      <c r="M156" s="605" t="e">
        <f>+F156*J156</f>
        <v>#REF!</v>
      </c>
      <c r="N156" s="606"/>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row>
    <row r="157" spans="2:88" s="125" customFormat="1" ht="30" customHeight="1">
      <c r="B157" s="84" t="s">
        <v>299</v>
      </c>
      <c r="C157" s="123" t="s">
        <v>300</v>
      </c>
      <c r="D157" s="241"/>
      <c r="E157" s="99"/>
      <c r="F157" s="395"/>
      <c r="G157" s="383"/>
      <c r="H157" s="62"/>
      <c r="I157" s="104"/>
      <c r="J157" s="147"/>
      <c r="K157" s="618"/>
      <c r="L157" s="597"/>
      <c r="M157" s="619"/>
      <c r="N157" s="620"/>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row>
    <row r="158" spans="2:88" s="4" customFormat="1" ht="23.25" customHeight="1">
      <c r="B158" s="66" t="s">
        <v>301</v>
      </c>
      <c r="C158" s="106" t="s">
        <v>302</v>
      </c>
      <c r="D158" s="240" t="s">
        <v>199</v>
      </c>
      <c r="E158" s="82">
        <v>6</v>
      </c>
      <c r="F158" s="393">
        <v>29599.61</v>
      </c>
      <c r="G158" s="381">
        <f t="shared" ref="G158:G163" si="21">+F158*E158</f>
        <v>177597.66</v>
      </c>
      <c r="H158" s="62" t="e">
        <f>+#REF!</f>
        <v>#REF!</v>
      </c>
      <c r="I158" s="104">
        <v>18</v>
      </c>
      <c r="J158" s="147" t="e">
        <f t="shared" si="15"/>
        <v>#REF!</v>
      </c>
      <c r="K158" s="596">
        <f t="shared" ref="K158:K163" si="22">+F158*I158</f>
        <v>532792.98</v>
      </c>
      <c r="L158" s="588"/>
      <c r="M158" s="605" t="e">
        <f t="shared" ref="M158:M163" si="23">+F158*J158</f>
        <v>#REF!</v>
      </c>
      <c r="N158" s="606"/>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row>
    <row r="159" spans="2:88" s="4" customFormat="1" ht="23.25" customHeight="1">
      <c r="B159" s="66" t="s">
        <v>303</v>
      </c>
      <c r="C159" s="106" t="s">
        <v>304</v>
      </c>
      <c r="D159" s="240" t="s">
        <v>199</v>
      </c>
      <c r="E159" s="82">
        <v>12</v>
      </c>
      <c r="F159" s="393">
        <v>43307.19</v>
      </c>
      <c r="G159" s="381">
        <f t="shared" si="21"/>
        <v>519686.28</v>
      </c>
      <c r="H159" s="62" t="e">
        <f>+#REF!</f>
        <v>#REF!</v>
      </c>
      <c r="I159" s="104"/>
      <c r="J159" s="147" t="e">
        <f t="shared" si="15"/>
        <v>#REF!</v>
      </c>
      <c r="K159" s="596">
        <f t="shared" si="22"/>
        <v>0</v>
      </c>
      <c r="L159" s="588"/>
      <c r="M159" s="605" t="e">
        <f t="shared" si="23"/>
        <v>#REF!</v>
      </c>
      <c r="N159" s="606"/>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row>
    <row r="160" spans="2:88" s="4" customFormat="1" ht="23.25" customHeight="1">
      <c r="B160" s="66" t="s">
        <v>305</v>
      </c>
      <c r="C160" s="106" t="s">
        <v>306</v>
      </c>
      <c r="D160" s="240" t="s">
        <v>199</v>
      </c>
      <c r="E160" s="82">
        <v>6</v>
      </c>
      <c r="F160" s="393">
        <v>33947.230000000003</v>
      </c>
      <c r="G160" s="381">
        <f t="shared" si="21"/>
        <v>203683.38</v>
      </c>
      <c r="H160" s="62" t="e">
        <f>+#REF!</f>
        <v>#REF!</v>
      </c>
      <c r="I160" s="104">
        <v>40</v>
      </c>
      <c r="J160" s="147" t="e">
        <f t="shared" si="15"/>
        <v>#REF!</v>
      </c>
      <c r="K160" s="596">
        <f t="shared" si="22"/>
        <v>1357889.2000000002</v>
      </c>
      <c r="L160" s="588"/>
      <c r="M160" s="605" t="e">
        <f t="shared" si="23"/>
        <v>#REF!</v>
      </c>
      <c r="N160" s="606"/>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row>
    <row r="161" spans="2:88" s="4" customFormat="1" ht="23.25" customHeight="1">
      <c r="B161" s="66" t="s">
        <v>307</v>
      </c>
      <c r="C161" s="106" t="s">
        <v>308</v>
      </c>
      <c r="D161" s="240" t="s">
        <v>199</v>
      </c>
      <c r="E161" s="82">
        <v>6</v>
      </c>
      <c r="F161" s="393">
        <v>34927.33</v>
      </c>
      <c r="G161" s="381">
        <f t="shared" si="21"/>
        <v>209563.98</v>
      </c>
      <c r="H161" s="62" t="e">
        <f>+#REF!</f>
        <v>#REF!</v>
      </c>
      <c r="I161" s="104">
        <v>0</v>
      </c>
      <c r="J161" s="147" t="e">
        <f t="shared" si="15"/>
        <v>#REF!</v>
      </c>
      <c r="K161" s="596">
        <f t="shared" si="22"/>
        <v>0</v>
      </c>
      <c r="L161" s="588"/>
      <c r="M161" s="605" t="e">
        <f t="shared" si="23"/>
        <v>#REF!</v>
      </c>
      <c r="N161" s="606"/>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row>
    <row r="162" spans="2:88" s="4" customFormat="1" ht="23.25" customHeight="1">
      <c r="B162" s="66" t="s">
        <v>309</v>
      </c>
      <c r="C162" s="106" t="s">
        <v>310</v>
      </c>
      <c r="D162" s="240" t="s">
        <v>199</v>
      </c>
      <c r="E162" s="82">
        <v>5</v>
      </c>
      <c r="F162" s="393">
        <v>499577.36</v>
      </c>
      <c r="G162" s="381">
        <f t="shared" si="21"/>
        <v>2497886.7999999998</v>
      </c>
      <c r="H162" s="62" t="e">
        <f>+#REF!</f>
        <v>#REF!</v>
      </c>
      <c r="I162" s="104">
        <v>0</v>
      </c>
      <c r="J162" s="147" t="e">
        <f t="shared" si="15"/>
        <v>#REF!</v>
      </c>
      <c r="K162" s="596">
        <f t="shared" si="22"/>
        <v>0</v>
      </c>
      <c r="L162" s="588"/>
      <c r="M162" s="605" t="e">
        <f t="shared" si="23"/>
        <v>#REF!</v>
      </c>
      <c r="N162" s="606"/>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row>
    <row r="163" spans="2:88" s="4" customFormat="1" ht="23.25" customHeight="1">
      <c r="B163" s="66" t="s">
        <v>311</v>
      </c>
      <c r="C163" s="106" t="s">
        <v>312</v>
      </c>
      <c r="D163" s="240" t="s">
        <v>93</v>
      </c>
      <c r="E163" s="82">
        <v>12</v>
      </c>
      <c r="F163" s="393">
        <v>41634.06</v>
      </c>
      <c r="G163" s="381">
        <f t="shared" si="21"/>
        <v>499608.72</v>
      </c>
      <c r="H163" s="62" t="e">
        <f>+#REF!</f>
        <v>#REF!</v>
      </c>
      <c r="I163" s="104">
        <v>15.75</v>
      </c>
      <c r="J163" s="147" t="e">
        <f t="shared" si="15"/>
        <v>#REF!</v>
      </c>
      <c r="K163" s="596">
        <f t="shared" si="22"/>
        <v>655736.44499999995</v>
      </c>
      <c r="L163" s="588"/>
      <c r="M163" s="605" t="e">
        <f t="shared" si="23"/>
        <v>#REF!</v>
      </c>
      <c r="N163" s="606"/>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row>
    <row r="164" spans="2:88" s="125" customFormat="1" ht="31.5" customHeight="1">
      <c r="B164" s="84" t="s">
        <v>313</v>
      </c>
      <c r="C164" s="123" t="s">
        <v>314</v>
      </c>
      <c r="D164" s="241"/>
      <c r="E164" s="99"/>
      <c r="F164" s="395"/>
      <c r="G164" s="383"/>
      <c r="H164" s="62"/>
      <c r="I164" s="104"/>
      <c r="J164" s="147"/>
      <c r="K164" s="618"/>
      <c r="L164" s="597"/>
      <c r="M164" s="619"/>
      <c r="N164" s="620"/>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row>
    <row r="165" spans="2:88" s="4" customFormat="1" ht="31.5" customHeight="1">
      <c r="B165" s="66" t="s">
        <v>315</v>
      </c>
      <c r="C165" s="106" t="s">
        <v>316</v>
      </c>
      <c r="D165" s="240" t="s">
        <v>199</v>
      </c>
      <c r="E165" s="82">
        <v>1</v>
      </c>
      <c r="F165" s="393">
        <v>695940.43</v>
      </c>
      <c r="G165" s="381">
        <f t="shared" ref="G165:G180" si="24">+F165*E165</f>
        <v>695940.43</v>
      </c>
      <c r="H165" s="62" t="e">
        <f>+#REF!</f>
        <v>#REF!</v>
      </c>
      <c r="I165" s="324">
        <v>1.33</v>
      </c>
      <c r="J165" s="147" t="e">
        <f t="shared" si="15"/>
        <v>#REF!</v>
      </c>
      <c r="K165" s="596">
        <f t="shared" ref="K165:K180" si="25">+F165*I165</f>
        <v>925600.77190000017</v>
      </c>
      <c r="L165" s="588"/>
      <c r="M165" s="605" t="e">
        <f t="shared" ref="M165:M180" si="26">+F165*J165</f>
        <v>#REF!</v>
      </c>
      <c r="N165" s="606"/>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row>
    <row r="166" spans="2:88" s="4" customFormat="1" ht="26.25" customHeight="1">
      <c r="B166" s="66" t="s">
        <v>317</v>
      </c>
      <c r="C166" s="106" t="s">
        <v>318</v>
      </c>
      <c r="D166" s="240" t="s">
        <v>199</v>
      </c>
      <c r="E166" s="82">
        <v>1</v>
      </c>
      <c r="F166" s="393">
        <v>612320.31999999995</v>
      </c>
      <c r="G166" s="381">
        <f t="shared" si="24"/>
        <v>612320.31999999995</v>
      </c>
      <c r="H166" s="62" t="e">
        <f>+#REF!</f>
        <v>#REF!</v>
      </c>
      <c r="I166" s="104">
        <v>1</v>
      </c>
      <c r="J166" s="147" t="e">
        <f t="shared" si="15"/>
        <v>#REF!</v>
      </c>
      <c r="K166" s="596">
        <f t="shared" si="25"/>
        <v>612320.31999999995</v>
      </c>
      <c r="L166" s="588"/>
      <c r="M166" s="605" t="e">
        <f t="shared" si="26"/>
        <v>#REF!</v>
      </c>
      <c r="N166" s="606"/>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row>
    <row r="167" spans="2:88" s="4" customFormat="1" ht="29.25" customHeight="1">
      <c r="B167" s="66" t="s">
        <v>319</v>
      </c>
      <c r="C167" s="106" t="s">
        <v>318</v>
      </c>
      <c r="D167" s="240" t="s">
        <v>199</v>
      </c>
      <c r="E167" s="82">
        <v>1</v>
      </c>
      <c r="F167" s="393">
        <v>612320.31999999995</v>
      </c>
      <c r="G167" s="381">
        <f t="shared" si="24"/>
        <v>612320.31999999995</v>
      </c>
      <c r="H167" s="62" t="e">
        <f>+#REF!</f>
        <v>#REF!</v>
      </c>
      <c r="I167" s="104">
        <v>1</v>
      </c>
      <c r="J167" s="147" t="e">
        <f t="shared" si="15"/>
        <v>#REF!</v>
      </c>
      <c r="K167" s="596">
        <f t="shared" si="25"/>
        <v>612320.31999999995</v>
      </c>
      <c r="L167" s="588"/>
      <c r="M167" s="605" t="e">
        <f t="shared" si="26"/>
        <v>#REF!</v>
      </c>
      <c r="N167" s="606"/>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row>
    <row r="168" spans="2:88" s="4" customFormat="1" ht="28.5" customHeight="1">
      <c r="B168" s="66" t="s">
        <v>320</v>
      </c>
      <c r="C168" s="106" t="s">
        <v>321</v>
      </c>
      <c r="D168" s="240" t="s">
        <v>199</v>
      </c>
      <c r="E168" s="82">
        <v>1</v>
      </c>
      <c r="F168" s="393">
        <v>155892.35</v>
      </c>
      <c r="G168" s="381">
        <f t="shared" si="24"/>
        <v>155892.35</v>
      </c>
      <c r="H168" s="62" t="e">
        <f>+#REF!</f>
        <v>#REF!</v>
      </c>
      <c r="I168" s="104">
        <v>0</v>
      </c>
      <c r="J168" s="147" t="e">
        <f t="shared" ref="J168:J231" si="27">+H168+I168</f>
        <v>#REF!</v>
      </c>
      <c r="K168" s="596">
        <f t="shared" si="25"/>
        <v>0</v>
      </c>
      <c r="L168" s="588"/>
      <c r="M168" s="605" t="e">
        <f t="shared" si="26"/>
        <v>#REF!</v>
      </c>
      <c r="N168" s="606"/>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row>
    <row r="169" spans="2:88" s="4" customFormat="1" ht="25.5" customHeight="1">
      <c r="B169" s="66" t="s">
        <v>322</v>
      </c>
      <c r="C169" s="106" t="s">
        <v>323</v>
      </c>
      <c r="D169" s="240" t="s">
        <v>199</v>
      </c>
      <c r="E169" s="82">
        <v>1</v>
      </c>
      <c r="F169" s="393">
        <v>548809.84</v>
      </c>
      <c r="G169" s="381">
        <f t="shared" si="24"/>
        <v>548809.84</v>
      </c>
      <c r="H169" s="62" t="e">
        <f>+#REF!</f>
        <v>#REF!</v>
      </c>
      <c r="I169" s="104">
        <v>1</v>
      </c>
      <c r="J169" s="147" t="e">
        <f t="shared" si="27"/>
        <v>#REF!</v>
      </c>
      <c r="K169" s="596">
        <f t="shared" si="25"/>
        <v>548809.84</v>
      </c>
      <c r="L169" s="588"/>
      <c r="M169" s="605" t="e">
        <f t="shared" si="26"/>
        <v>#REF!</v>
      </c>
      <c r="N169" s="606"/>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row>
    <row r="170" spans="2:88" s="4" customFormat="1" ht="28.5" customHeight="1">
      <c r="B170" s="66" t="s">
        <v>324</v>
      </c>
      <c r="C170" s="106" t="s">
        <v>325</v>
      </c>
      <c r="D170" s="240" t="s">
        <v>199</v>
      </c>
      <c r="E170" s="82">
        <v>1</v>
      </c>
      <c r="F170" s="393">
        <v>1056001.05</v>
      </c>
      <c r="G170" s="381">
        <f t="shared" si="24"/>
        <v>1056001.05</v>
      </c>
      <c r="H170" s="62" t="e">
        <f>+#REF!</f>
        <v>#REF!</v>
      </c>
      <c r="I170" s="104">
        <v>1</v>
      </c>
      <c r="J170" s="147" t="e">
        <f t="shared" si="27"/>
        <v>#REF!</v>
      </c>
      <c r="K170" s="596">
        <f t="shared" si="25"/>
        <v>1056001.05</v>
      </c>
      <c r="L170" s="588"/>
      <c r="M170" s="605" t="e">
        <f t="shared" si="26"/>
        <v>#REF!</v>
      </c>
      <c r="N170" s="606"/>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row>
    <row r="171" spans="2:88" s="4" customFormat="1" ht="23.25" customHeight="1">
      <c r="B171" s="66" t="s">
        <v>326</v>
      </c>
      <c r="C171" s="106" t="s">
        <v>327</v>
      </c>
      <c r="D171" s="240" t="s">
        <v>199</v>
      </c>
      <c r="E171" s="82"/>
      <c r="F171" s="393"/>
      <c r="G171" s="381">
        <f t="shared" si="24"/>
        <v>0</v>
      </c>
      <c r="H171" s="62" t="e">
        <f>+#REF!</f>
        <v>#REF!</v>
      </c>
      <c r="I171" s="104"/>
      <c r="J171" s="147" t="e">
        <f t="shared" si="27"/>
        <v>#REF!</v>
      </c>
      <c r="K171" s="596">
        <f t="shared" si="25"/>
        <v>0</v>
      </c>
      <c r="L171" s="588"/>
      <c r="M171" s="605" t="e">
        <f t="shared" si="26"/>
        <v>#REF!</v>
      </c>
      <c r="N171" s="606"/>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row>
    <row r="172" spans="2:88" s="4" customFormat="1" ht="25.5" customHeight="1">
      <c r="B172" s="66" t="s">
        <v>328</v>
      </c>
      <c r="C172" s="106" t="s">
        <v>329</v>
      </c>
      <c r="D172" s="240" t="s">
        <v>199</v>
      </c>
      <c r="E172" s="82">
        <v>1</v>
      </c>
      <c r="F172" s="393">
        <v>468245.62</v>
      </c>
      <c r="G172" s="381">
        <f t="shared" si="24"/>
        <v>468245.62</v>
      </c>
      <c r="H172" s="62" t="e">
        <f>+#REF!</f>
        <v>#REF!</v>
      </c>
      <c r="I172" s="104">
        <v>2</v>
      </c>
      <c r="J172" s="147" t="e">
        <f t="shared" si="27"/>
        <v>#REF!</v>
      </c>
      <c r="K172" s="596">
        <f t="shared" si="25"/>
        <v>936491.24</v>
      </c>
      <c r="L172" s="588"/>
      <c r="M172" s="605" t="e">
        <f t="shared" si="26"/>
        <v>#REF!</v>
      </c>
      <c r="N172" s="606"/>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row>
    <row r="173" spans="2:88" s="4" customFormat="1" ht="60.75" customHeight="1">
      <c r="B173" s="66" t="s">
        <v>330</v>
      </c>
      <c r="C173" s="106" t="s">
        <v>331</v>
      </c>
      <c r="D173" s="240" t="s">
        <v>199</v>
      </c>
      <c r="E173" s="82">
        <v>1</v>
      </c>
      <c r="F173" s="393">
        <v>122683.02</v>
      </c>
      <c r="G173" s="381">
        <f t="shared" si="24"/>
        <v>122683.02</v>
      </c>
      <c r="H173" s="62" t="e">
        <f>+#REF!</f>
        <v>#REF!</v>
      </c>
      <c r="I173" s="104"/>
      <c r="J173" s="147" t="e">
        <f t="shared" si="27"/>
        <v>#REF!</v>
      </c>
      <c r="K173" s="596">
        <f t="shared" si="25"/>
        <v>0</v>
      </c>
      <c r="L173" s="588"/>
      <c r="M173" s="605" t="e">
        <f t="shared" si="26"/>
        <v>#REF!</v>
      </c>
      <c r="N173" s="606"/>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row>
    <row r="174" spans="2:88" s="4" customFormat="1" ht="19.5" customHeight="1">
      <c r="B174" s="66" t="s">
        <v>332</v>
      </c>
      <c r="C174" s="106" t="s">
        <v>333</v>
      </c>
      <c r="D174" s="240" t="s">
        <v>199</v>
      </c>
      <c r="E174" s="82">
        <v>1</v>
      </c>
      <c r="F174" s="393">
        <v>90160.14</v>
      </c>
      <c r="G174" s="381">
        <f t="shared" si="24"/>
        <v>90160.14</v>
      </c>
      <c r="H174" s="62" t="e">
        <f>+#REF!</f>
        <v>#REF!</v>
      </c>
      <c r="I174" s="104">
        <v>1</v>
      </c>
      <c r="J174" s="147" t="e">
        <f t="shared" si="27"/>
        <v>#REF!</v>
      </c>
      <c r="K174" s="596">
        <f t="shared" si="25"/>
        <v>90160.14</v>
      </c>
      <c r="L174" s="588"/>
      <c r="M174" s="605" t="e">
        <f t="shared" si="26"/>
        <v>#REF!</v>
      </c>
      <c r="N174" s="606"/>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row>
    <row r="175" spans="2:88" s="4" customFormat="1" ht="23.25" customHeight="1">
      <c r="B175" s="66" t="s">
        <v>334</v>
      </c>
      <c r="C175" s="106" t="s">
        <v>335</v>
      </c>
      <c r="D175" s="240" t="s">
        <v>199</v>
      </c>
      <c r="E175" s="82">
        <v>12</v>
      </c>
      <c r="F175" s="393">
        <v>96161.7</v>
      </c>
      <c r="G175" s="381">
        <f t="shared" si="24"/>
        <v>1153940.3999999999</v>
      </c>
      <c r="H175" s="62" t="e">
        <f>+#REF!</f>
        <v>#REF!</v>
      </c>
      <c r="I175" s="104">
        <v>40</v>
      </c>
      <c r="J175" s="147" t="e">
        <f t="shared" si="27"/>
        <v>#REF!</v>
      </c>
      <c r="K175" s="596">
        <f t="shared" si="25"/>
        <v>3846468</v>
      </c>
      <c r="L175" s="588"/>
      <c r="M175" s="605" t="e">
        <f t="shared" si="26"/>
        <v>#REF!</v>
      </c>
      <c r="N175" s="606"/>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row>
    <row r="176" spans="2:88" s="4" customFormat="1" ht="23.25" customHeight="1">
      <c r="B176" s="66" t="s">
        <v>336</v>
      </c>
      <c r="C176" s="106" t="s">
        <v>337</v>
      </c>
      <c r="D176" s="240" t="s">
        <v>199</v>
      </c>
      <c r="E176" s="82">
        <v>1</v>
      </c>
      <c r="F176" s="393">
        <v>68522.45</v>
      </c>
      <c r="G176" s="381">
        <f t="shared" si="24"/>
        <v>68522.45</v>
      </c>
      <c r="H176" s="62" t="e">
        <f>+#REF!</f>
        <v>#REF!</v>
      </c>
      <c r="I176" s="104">
        <v>0</v>
      </c>
      <c r="J176" s="147" t="e">
        <f t="shared" si="27"/>
        <v>#REF!</v>
      </c>
      <c r="K176" s="596">
        <f t="shared" si="25"/>
        <v>0</v>
      </c>
      <c r="L176" s="588"/>
      <c r="M176" s="605" t="e">
        <f t="shared" si="26"/>
        <v>#REF!</v>
      </c>
      <c r="N176" s="606"/>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row>
    <row r="177" spans="2:88" s="4" customFormat="1" ht="23.25" customHeight="1">
      <c r="B177" s="66" t="s">
        <v>338</v>
      </c>
      <c r="C177" s="106" t="s">
        <v>339</v>
      </c>
      <c r="D177" s="240" t="s">
        <v>199</v>
      </c>
      <c r="E177" s="82">
        <v>1</v>
      </c>
      <c r="F177" s="393">
        <v>63474.94</v>
      </c>
      <c r="G177" s="381">
        <f t="shared" si="24"/>
        <v>63474.94</v>
      </c>
      <c r="H177" s="62" t="e">
        <f>+#REF!</f>
        <v>#REF!</v>
      </c>
      <c r="I177" s="104">
        <v>0</v>
      </c>
      <c r="J177" s="147" t="e">
        <f t="shared" si="27"/>
        <v>#REF!</v>
      </c>
      <c r="K177" s="596">
        <f t="shared" si="25"/>
        <v>0</v>
      </c>
      <c r="L177" s="588"/>
      <c r="M177" s="605" t="e">
        <f t="shared" si="26"/>
        <v>#REF!</v>
      </c>
      <c r="N177" s="606"/>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row>
    <row r="178" spans="2:88" s="4" customFormat="1" ht="23.25" customHeight="1">
      <c r="B178" s="66" t="s">
        <v>340</v>
      </c>
      <c r="C178" s="106" t="s">
        <v>341</v>
      </c>
      <c r="D178" s="240" t="s">
        <v>199</v>
      </c>
      <c r="E178" s="82">
        <v>1</v>
      </c>
      <c r="F178" s="393">
        <v>79303.55</v>
      </c>
      <c r="G178" s="381">
        <f t="shared" si="24"/>
        <v>79303.55</v>
      </c>
      <c r="H178" s="62" t="e">
        <f>+#REF!</f>
        <v>#REF!</v>
      </c>
      <c r="I178" s="104">
        <v>1</v>
      </c>
      <c r="J178" s="147" t="e">
        <f t="shared" si="27"/>
        <v>#REF!</v>
      </c>
      <c r="K178" s="596">
        <f t="shared" si="25"/>
        <v>79303.55</v>
      </c>
      <c r="L178" s="588"/>
      <c r="M178" s="605" t="e">
        <f t="shared" si="26"/>
        <v>#REF!</v>
      </c>
      <c r="N178" s="606"/>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row>
    <row r="179" spans="2:88" s="4" customFormat="1" ht="23.25" customHeight="1">
      <c r="B179" s="66" t="s">
        <v>342</v>
      </c>
      <c r="C179" s="106" t="s">
        <v>343</v>
      </c>
      <c r="D179" s="240" t="s">
        <v>199</v>
      </c>
      <c r="E179" s="82">
        <v>1</v>
      </c>
      <c r="F179" s="393">
        <v>84242.2</v>
      </c>
      <c r="G179" s="381">
        <f t="shared" si="24"/>
        <v>84242.2</v>
      </c>
      <c r="H179" s="62" t="e">
        <f>+#REF!</f>
        <v>#REF!</v>
      </c>
      <c r="I179" s="104">
        <v>2</v>
      </c>
      <c r="J179" s="147" t="e">
        <f t="shared" si="27"/>
        <v>#REF!</v>
      </c>
      <c r="K179" s="596">
        <f t="shared" si="25"/>
        <v>168484.4</v>
      </c>
      <c r="L179" s="588"/>
      <c r="M179" s="605" t="e">
        <f t="shared" si="26"/>
        <v>#REF!</v>
      </c>
      <c r="N179" s="606"/>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row>
    <row r="180" spans="2:88" s="4" customFormat="1" ht="23.25" customHeight="1">
      <c r="B180" s="66" t="s">
        <v>344</v>
      </c>
      <c r="C180" s="106" t="s">
        <v>345</v>
      </c>
      <c r="D180" s="240" t="s">
        <v>199</v>
      </c>
      <c r="E180" s="82">
        <v>1</v>
      </c>
      <c r="F180" s="393">
        <v>3983622.14</v>
      </c>
      <c r="G180" s="381">
        <f t="shared" si="24"/>
        <v>3983622.14</v>
      </c>
      <c r="H180" s="62" t="e">
        <f>+#REF!</f>
        <v>#REF!</v>
      </c>
      <c r="I180" s="104"/>
      <c r="J180" s="147" t="e">
        <f t="shared" si="27"/>
        <v>#REF!</v>
      </c>
      <c r="K180" s="596">
        <f t="shared" si="25"/>
        <v>0</v>
      </c>
      <c r="L180" s="588"/>
      <c r="M180" s="605" t="e">
        <f t="shared" si="26"/>
        <v>#REF!</v>
      </c>
      <c r="N180" s="606"/>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row>
    <row r="181" spans="2:88" s="125" customFormat="1" ht="26.25" customHeight="1">
      <c r="B181" s="84" t="s">
        <v>346</v>
      </c>
      <c r="C181" s="123" t="s">
        <v>347</v>
      </c>
      <c r="D181" s="241"/>
      <c r="E181" s="99"/>
      <c r="F181" s="395"/>
      <c r="G181" s="381"/>
      <c r="H181" s="62"/>
      <c r="I181" s="104"/>
      <c r="J181" s="147"/>
      <c r="K181" s="596"/>
      <c r="L181" s="588"/>
      <c r="M181" s="605"/>
      <c r="N181" s="606"/>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row>
    <row r="182" spans="2:88" s="4" customFormat="1" ht="23.25" customHeight="1">
      <c r="B182" s="66" t="s">
        <v>348</v>
      </c>
      <c r="C182" s="106" t="s">
        <v>349</v>
      </c>
      <c r="D182" s="240" t="s">
        <v>199</v>
      </c>
      <c r="E182" s="82"/>
      <c r="F182" s="393"/>
      <c r="G182" s="381">
        <f t="shared" ref="G182:G205" si="28">+F182*E182</f>
        <v>0</v>
      </c>
      <c r="H182" s="62" t="e">
        <f>+#REF!</f>
        <v>#REF!</v>
      </c>
      <c r="I182" s="104"/>
      <c r="J182" s="147" t="e">
        <f t="shared" si="27"/>
        <v>#REF!</v>
      </c>
      <c r="K182" s="596">
        <f t="shared" ref="K182:K205" si="29">+F182*I182</f>
        <v>0</v>
      </c>
      <c r="L182" s="588"/>
      <c r="M182" s="605" t="e">
        <f t="shared" ref="M182:M205" si="30">+F182*J182</f>
        <v>#REF!</v>
      </c>
      <c r="N182" s="606"/>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row>
    <row r="183" spans="2:88" s="4" customFormat="1" ht="23.25" customHeight="1">
      <c r="B183" s="66" t="s">
        <v>350</v>
      </c>
      <c r="C183" s="106" t="s">
        <v>351</v>
      </c>
      <c r="D183" s="240" t="s">
        <v>199</v>
      </c>
      <c r="E183" s="82"/>
      <c r="F183" s="393"/>
      <c r="G183" s="381">
        <f t="shared" si="28"/>
        <v>0</v>
      </c>
      <c r="H183" s="62" t="e">
        <f>+#REF!</f>
        <v>#REF!</v>
      </c>
      <c r="I183" s="104"/>
      <c r="J183" s="147" t="e">
        <f t="shared" si="27"/>
        <v>#REF!</v>
      </c>
      <c r="K183" s="596">
        <f t="shared" si="29"/>
        <v>0</v>
      </c>
      <c r="L183" s="588"/>
      <c r="M183" s="605" t="e">
        <f t="shared" si="30"/>
        <v>#REF!</v>
      </c>
      <c r="N183" s="606"/>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row>
    <row r="184" spans="2:88" s="4" customFormat="1" ht="23.25" customHeight="1">
      <c r="B184" s="66" t="s">
        <v>352</v>
      </c>
      <c r="C184" s="106" t="s">
        <v>353</v>
      </c>
      <c r="D184" s="240" t="s">
        <v>93</v>
      </c>
      <c r="E184" s="82"/>
      <c r="F184" s="393">
        <v>3704.75</v>
      </c>
      <c r="G184" s="325">
        <f t="shared" si="28"/>
        <v>0</v>
      </c>
      <c r="H184" s="62" t="e">
        <f>+#REF!</f>
        <v>#REF!</v>
      </c>
      <c r="I184" s="104">
        <v>50</v>
      </c>
      <c r="J184" s="147" t="e">
        <f t="shared" si="27"/>
        <v>#REF!</v>
      </c>
      <c r="K184" s="596">
        <f t="shared" si="29"/>
        <v>185237.5</v>
      </c>
      <c r="L184" s="588"/>
      <c r="M184" s="605" t="e">
        <f t="shared" si="30"/>
        <v>#REF!</v>
      </c>
      <c r="N184" s="606"/>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row>
    <row r="185" spans="2:88" s="4" customFormat="1" ht="23.25" customHeight="1">
      <c r="B185" s="66" t="s">
        <v>354</v>
      </c>
      <c r="C185" s="106" t="s">
        <v>355</v>
      </c>
      <c r="D185" s="240" t="s">
        <v>199</v>
      </c>
      <c r="E185" s="82"/>
      <c r="F185" s="393"/>
      <c r="G185" s="381">
        <f t="shared" si="28"/>
        <v>0</v>
      </c>
      <c r="H185" s="62" t="e">
        <f>+#REF!</f>
        <v>#REF!</v>
      </c>
      <c r="I185" s="104"/>
      <c r="J185" s="147" t="e">
        <f t="shared" si="27"/>
        <v>#REF!</v>
      </c>
      <c r="K185" s="596">
        <f t="shared" si="29"/>
        <v>0</v>
      </c>
      <c r="L185" s="588"/>
      <c r="M185" s="605" t="e">
        <f t="shared" si="30"/>
        <v>#REF!</v>
      </c>
      <c r="N185" s="606"/>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row>
    <row r="186" spans="2:88" s="4" customFormat="1" ht="23.25" customHeight="1">
      <c r="B186" s="66" t="s">
        <v>356</v>
      </c>
      <c r="C186" s="106" t="s">
        <v>357</v>
      </c>
      <c r="D186" s="240" t="s">
        <v>199</v>
      </c>
      <c r="E186" s="82"/>
      <c r="F186" s="393"/>
      <c r="G186" s="381">
        <f t="shared" si="28"/>
        <v>0</v>
      </c>
      <c r="H186" s="62" t="e">
        <f>+#REF!</f>
        <v>#REF!</v>
      </c>
      <c r="I186" s="104"/>
      <c r="J186" s="147" t="e">
        <f t="shared" si="27"/>
        <v>#REF!</v>
      </c>
      <c r="K186" s="596">
        <f t="shared" si="29"/>
        <v>0</v>
      </c>
      <c r="L186" s="588"/>
      <c r="M186" s="605" t="e">
        <f t="shared" si="30"/>
        <v>#REF!</v>
      </c>
      <c r="N186" s="606"/>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row>
    <row r="187" spans="2:88" s="4" customFormat="1" ht="23.25" customHeight="1">
      <c r="B187" s="66" t="s">
        <v>358</v>
      </c>
      <c r="C187" s="106" t="s">
        <v>359</v>
      </c>
      <c r="D187" s="240" t="s">
        <v>199</v>
      </c>
      <c r="E187" s="82"/>
      <c r="F187" s="393"/>
      <c r="G187" s="381">
        <f t="shared" si="28"/>
        <v>0</v>
      </c>
      <c r="H187" s="62" t="e">
        <f>+#REF!</f>
        <v>#REF!</v>
      </c>
      <c r="I187" s="104"/>
      <c r="J187" s="147" t="e">
        <f t="shared" si="27"/>
        <v>#REF!</v>
      </c>
      <c r="K187" s="596">
        <f t="shared" si="29"/>
        <v>0</v>
      </c>
      <c r="L187" s="588"/>
      <c r="M187" s="605" t="e">
        <f t="shared" si="30"/>
        <v>#REF!</v>
      </c>
      <c r="N187" s="606"/>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row>
    <row r="188" spans="2:88" s="4" customFormat="1" ht="25.5" customHeight="1">
      <c r="B188" s="66" t="s">
        <v>360</v>
      </c>
      <c r="C188" s="106" t="s">
        <v>361</v>
      </c>
      <c r="D188" s="240"/>
      <c r="E188" s="82"/>
      <c r="F188" s="393"/>
      <c r="G188" s="381">
        <f t="shared" si="28"/>
        <v>0</v>
      </c>
      <c r="H188" s="62" t="e">
        <f>+#REF!</f>
        <v>#REF!</v>
      </c>
      <c r="I188" s="104"/>
      <c r="J188" s="147" t="e">
        <f t="shared" si="27"/>
        <v>#REF!</v>
      </c>
      <c r="K188" s="596">
        <f t="shared" si="29"/>
        <v>0</v>
      </c>
      <c r="L188" s="588"/>
      <c r="M188" s="605" t="e">
        <f t="shared" si="30"/>
        <v>#REF!</v>
      </c>
      <c r="N188" s="606"/>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row>
    <row r="189" spans="2:88" s="4" customFormat="1" ht="23.25" customHeight="1">
      <c r="B189" s="66" t="s">
        <v>362</v>
      </c>
      <c r="C189" s="106" t="s">
        <v>363</v>
      </c>
      <c r="D189" s="240" t="s">
        <v>93</v>
      </c>
      <c r="E189" s="82">
        <v>50</v>
      </c>
      <c r="F189" s="393">
        <v>21247.59</v>
      </c>
      <c r="G189" s="381">
        <f t="shared" si="28"/>
        <v>1062379.5</v>
      </c>
      <c r="H189" s="62" t="e">
        <f>+#REF!</f>
        <v>#REF!</v>
      </c>
      <c r="I189" s="104"/>
      <c r="J189" s="147" t="e">
        <f t="shared" si="27"/>
        <v>#REF!</v>
      </c>
      <c r="K189" s="596">
        <f t="shared" si="29"/>
        <v>0</v>
      </c>
      <c r="L189" s="588"/>
      <c r="M189" s="605" t="e">
        <f t="shared" si="30"/>
        <v>#REF!</v>
      </c>
      <c r="N189" s="606"/>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row>
    <row r="190" spans="2:88" s="4" customFormat="1" ht="23.25" customHeight="1">
      <c r="B190" s="66" t="s">
        <v>364</v>
      </c>
      <c r="C190" s="106" t="s">
        <v>365</v>
      </c>
      <c r="D190" s="240" t="s">
        <v>199</v>
      </c>
      <c r="E190" s="82">
        <v>1</v>
      </c>
      <c r="F190" s="393">
        <v>812454.46</v>
      </c>
      <c r="G190" s="381">
        <f t="shared" si="28"/>
        <v>812454.46</v>
      </c>
      <c r="H190" s="62" t="e">
        <f>+#REF!</f>
        <v>#REF!</v>
      </c>
      <c r="I190" s="104"/>
      <c r="J190" s="147" t="e">
        <f t="shared" si="27"/>
        <v>#REF!</v>
      </c>
      <c r="K190" s="596">
        <f t="shared" si="29"/>
        <v>0</v>
      </c>
      <c r="L190" s="588"/>
      <c r="M190" s="605" t="e">
        <f t="shared" si="30"/>
        <v>#REF!</v>
      </c>
      <c r="N190" s="606"/>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row>
    <row r="191" spans="2:88" s="4" customFormat="1" ht="23.25" customHeight="1">
      <c r="B191" s="66" t="s">
        <v>366</v>
      </c>
      <c r="C191" s="106" t="s">
        <v>367</v>
      </c>
      <c r="D191" s="240" t="s">
        <v>199</v>
      </c>
      <c r="E191" s="82">
        <v>1</v>
      </c>
      <c r="F191" s="393">
        <v>146182.48000000001</v>
      </c>
      <c r="G191" s="381">
        <f t="shared" si="28"/>
        <v>146182.48000000001</v>
      </c>
      <c r="H191" s="62" t="e">
        <f>+#REF!</f>
        <v>#REF!</v>
      </c>
      <c r="I191" s="104"/>
      <c r="J191" s="147" t="e">
        <f t="shared" si="27"/>
        <v>#REF!</v>
      </c>
      <c r="K191" s="596">
        <f t="shared" si="29"/>
        <v>0</v>
      </c>
      <c r="L191" s="588"/>
      <c r="M191" s="605" t="e">
        <f t="shared" si="30"/>
        <v>#REF!</v>
      </c>
      <c r="N191" s="606"/>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row>
    <row r="192" spans="2:88" s="4" customFormat="1" ht="23.25" customHeight="1">
      <c r="B192" s="66" t="s">
        <v>368</v>
      </c>
      <c r="C192" s="106" t="s">
        <v>369</v>
      </c>
      <c r="D192" s="240" t="s">
        <v>199</v>
      </c>
      <c r="E192" s="82">
        <v>2</v>
      </c>
      <c r="F192" s="393">
        <v>118543.66</v>
      </c>
      <c r="G192" s="381">
        <f t="shared" si="28"/>
        <v>237087.32</v>
      </c>
      <c r="H192" s="62" t="e">
        <f>+#REF!</f>
        <v>#REF!</v>
      </c>
      <c r="I192" s="104"/>
      <c r="J192" s="147" t="e">
        <f t="shared" si="27"/>
        <v>#REF!</v>
      </c>
      <c r="K192" s="596">
        <f t="shared" si="29"/>
        <v>0</v>
      </c>
      <c r="L192" s="588"/>
      <c r="M192" s="605" t="e">
        <f t="shared" si="30"/>
        <v>#REF!</v>
      </c>
      <c r="N192" s="606"/>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row>
    <row r="193" spans="2:88" s="4" customFormat="1" ht="23.25" customHeight="1">
      <c r="B193" s="66" t="s">
        <v>370</v>
      </c>
      <c r="C193" s="106" t="s">
        <v>371</v>
      </c>
      <c r="D193" s="240" t="s">
        <v>199</v>
      </c>
      <c r="E193" s="82">
        <v>2</v>
      </c>
      <c r="F193" s="393">
        <v>592539.88</v>
      </c>
      <c r="G193" s="381">
        <f t="shared" si="28"/>
        <v>1185079.76</v>
      </c>
      <c r="H193" s="62" t="e">
        <f>+#REF!</f>
        <v>#REF!</v>
      </c>
      <c r="I193" s="104"/>
      <c r="J193" s="147" t="e">
        <f t="shared" si="27"/>
        <v>#REF!</v>
      </c>
      <c r="K193" s="596">
        <f t="shared" si="29"/>
        <v>0</v>
      </c>
      <c r="L193" s="588"/>
      <c r="M193" s="605" t="e">
        <f t="shared" si="30"/>
        <v>#REF!</v>
      </c>
      <c r="N193" s="606"/>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row>
    <row r="194" spans="2:88" s="4" customFormat="1" ht="23.25" customHeight="1">
      <c r="B194" s="66" t="s">
        <v>372</v>
      </c>
      <c r="C194" s="106" t="s">
        <v>373</v>
      </c>
      <c r="D194" s="240" t="s">
        <v>199</v>
      </c>
      <c r="E194" s="82">
        <v>1</v>
      </c>
      <c r="F194" s="393">
        <v>131837.34</v>
      </c>
      <c r="G194" s="381">
        <f t="shared" si="28"/>
        <v>131837.34</v>
      </c>
      <c r="H194" s="62" t="e">
        <f>+#REF!</f>
        <v>#REF!</v>
      </c>
      <c r="I194" s="104"/>
      <c r="J194" s="147" t="e">
        <f t="shared" si="27"/>
        <v>#REF!</v>
      </c>
      <c r="K194" s="596">
        <f t="shared" si="29"/>
        <v>0</v>
      </c>
      <c r="L194" s="588"/>
      <c r="M194" s="605" t="e">
        <f t="shared" si="30"/>
        <v>#REF!</v>
      </c>
      <c r="N194" s="606"/>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row>
    <row r="195" spans="2:88" s="4" customFormat="1" ht="23.25" customHeight="1">
      <c r="B195" s="66" t="s">
        <v>374</v>
      </c>
      <c r="C195" s="106" t="s">
        <v>375</v>
      </c>
      <c r="D195" s="240" t="s">
        <v>199</v>
      </c>
      <c r="E195" s="82">
        <v>1</v>
      </c>
      <c r="F195" s="393">
        <v>226913.67</v>
      </c>
      <c r="G195" s="381">
        <f t="shared" si="28"/>
        <v>226913.67</v>
      </c>
      <c r="H195" s="62" t="e">
        <f>+#REF!</f>
        <v>#REF!</v>
      </c>
      <c r="I195" s="104"/>
      <c r="J195" s="147" t="e">
        <f t="shared" si="27"/>
        <v>#REF!</v>
      </c>
      <c r="K195" s="596">
        <f t="shared" si="29"/>
        <v>0</v>
      </c>
      <c r="L195" s="588"/>
      <c r="M195" s="605" t="e">
        <f t="shared" si="30"/>
        <v>#REF!</v>
      </c>
      <c r="N195" s="606"/>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row>
    <row r="196" spans="2:88" s="125" customFormat="1" ht="26.25" customHeight="1">
      <c r="B196" s="84" t="s">
        <v>376</v>
      </c>
      <c r="C196" s="123" t="s">
        <v>377</v>
      </c>
      <c r="D196" s="241"/>
      <c r="E196" s="99"/>
      <c r="F196" s="395"/>
      <c r="G196" s="381">
        <f t="shared" si="28"/>
        <v>0</v>
      </c>
      <c r="H196" s="62"/>
      <c r="I196" s="104"/>
      <c r="J196" s="147"/>
      <c r="K196" s="596"/>
      <c r="L196" s="588"/>
      <c r="M196" s="605"/>
      <c r="N196" s="606"/>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row>
    <row r="197" spans="2:88" s="4" customFormat="1" ht="29.25" customHeight="1">
      <c r="B197" s="66" t="s">
        <v>378</v>
      </c>
      <c r="C197" s="106" t="s">
        <v>379</v>
      </c>
      <c r="D197" s="240" t="s">
        <v>199</v>
      </c>
      <c r="E197" s="82">
        <v>12</v>
      </c>
      <c r="F197" s="393">
        <v>602159.15</v>
      </c>
      <c r="G197" s="381">
        <f t="shared" si="28"/>
        <v>7225909.8000000007</v>
      </c>
      <c r="H197" s="62" t="e">
        <f>+#REF!</f>
        <v>#REF!</v>
      </c>
      <c r="I197" s="104">
        <v>12</v>
      </c>
      <c r="J197" s="147" t="e">
        <f t="shared" si="27"/>
        <v>#REF!</v>
      </c>
      <c r="K197" s="596">
        <f t="shared" si="29"/>
        <v>7225909.8000000007</v>
      </c>
      <c r="L197" s="588"/>
      <c r="M197" s="605" t="e">
        <f t="shared" si="30"/>
        <v>#REF!</v>
      </c>
      <c r="N197" s="606"/>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row>
    <row r="198" spans="2:88" s="4" customFormat="1" ht="42" customHeight="1">
      <c r="B198" s="66" t="s">
        <v>380</v>
      </c>
      <c r="C198" s="106" t="s">
        <v>381</v>
      </c>
      <c r="D198" s="240" t="s">
        <v>93</v>
      </c>
      <c r="E198" s="82">
        <v>120</v>
      </c>
      <c r="F198" s="393">
        <v>76574.81</v>
      </c>
      <c r="G198" s="381">
        <f t="shared" si="28"/>
        <v>9188977.1999999993</v>
      </c>
      <c r="H198" s="62" t="e">
        <f>+#REF!</f>
        <v>#REF!</v>
      </c>
      <c r="I198" s="104">
        <v>72</v>
      </c>
      <c r="J198" s="147" t="e">
        <f t="shared" si="27"/>
        <v>#REF!</v>
      </c>
      <c r="K198" s="596">
        <f t="shared" si="29"/>
        <v>5513386.3200000003</v>
      </c>
      <c r="L198" s="588"/>
      <c r="M198" s="605" t="e">
        <f t="shared" si="30"/>
        <v>#REF!</v>
      </c>
      <c r="N198" s="606"/>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row>
    <row r="199" spans="2:88" s="4" customFormat="1" ht="30.75" customHeight="1">
      <c r="B199" s="66" t="s">
        <v>382</v>
      </c>
      <c r="C199" s="106" t="s">
        <v>383</v>
      </c>
      <c r="D199" s="240" t="s">
        <v>93</v>
      </c>
      <c r="E199" s="82"/>
      <c r="F199" s="393"/>
      <c r="G199" s="381">
        <f t="shared" si="28"/>
        <v>0</v>
      </c>
      <c r="H199" s="62" t="e">
        <f>+#REF!</f>
        <v>#REF!</v>
      </c>
      <c r="I199" s="104"/>
      <c r="J199" s="147" t="e">
        <f t="shared" si="27"/>
        <v>#REF!</v>
      </c>
      <c r="K199" s="596">
        <f t="shared" si="29"/>
        <v>0</v>
      </c>
      <c r="L199" s="588"/>
      <c r="M199" s="605" t="e">
        <f t="shared" si="30"/>
        <v>#REF!</v>
      </c>
      <c r="N199" s="606"/>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row>
    <row r="200" spans="2:88" s="4" customFormat="1" ht="30.75" customHeight="1">
      <c r="B200" s="66" t="s">
        <v>384</v>
      </c>
      <c r="C200" s="106" t="s">
        <v>385</v>
      </c>
      <c r="D200" s="240" t="s">
        <v>93</v>
      </c>
      <c r="E200" s="82">
        <v>100</v>
      </c>
      <c r="F200" s="393">
        <v>16824.82</v>
      </c>
      <c r="G200" s="381">
        <f t="shared" si="28"/>
        <v>1682482</v>
      </c>
      <c r="H200" s="62" t="e">
        <f>+#REF!</f>
        <v>#REF!</v>
      </c>
      <c r="I200" s="104">
        <v>49.2</v>
      </c>
      <c r="J200" s="147" t="e">
        <f t="shared" si="27"/>
        <v>#REF!</v>
      </c>
      <c r="K200" s="596">
        <f t="shared" si="29"/>
        <v>827781.14400000009</v>
      </c>
      <c r="L200" s="588"/>
      <c r="M200" s="605" t="e">
        <f t="shared" si="30"/>
        <v>#REF!</v>
      </c>
      <c r="N200" s="606"/>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row>
    <row r="201" spans="2:88" s="4" customFormat="1" ht="23.25" customHeight="1">
      <c r="B201" s="66" t="s">
        <v>386</v>
      </c>
      <c r="C201" s="106" t="s">
        <v>387</v>
      </c>
      <c r="D201" s="240" t="s">
        <v>199</v>
      </c>
      <c r="E201" s="82"/>
      <c r="F201" s="393"/>
      <c r="G201" s="381">
        <f t="shared" si="28"/>
        <v>0</v>
      </c>
      <c r="H201" s="62" t="e">
        <f>+#REF!</f>
        <v>#REF!</v>
      </c>
      <c r="I201" s="104"/>
      <c r="J201" s="147" t="e">
        <f t="shared" si="27"/>
        <v>#REF!</v>
      </c>
      <c r="K201" s="596">
        <f t="shared" si="29"/>
        <v>0</v>
      </c>
      <c r="L201" s="588"/>
      <c r="M201" s="605" t="e">
        <f t="shared" si="30"/>
        <v>#REF!</v>
      </c>
      <c r="N201" s="606"/>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row>
    <row r="202" spans="2:88" s="4" customFormat="1" ht="23.25" customHeight="1">
      <c r="B202" s="66" t="s">
        <v>388</v>
      </c>
      <c r="C202" s="106" t="s">
        <v>387</v>
      </c>
      <c r="D202" s="240" t="s">
        <v>199</v>
      </c>
      <c r="E202" s="82">
        <v>15</v>
      </c>
      <c r="F202" s="393">
        <v>51690.07</v>
      </c>
      <c r="G202" s="381">
        <f t="shared" si="28"/>
        <v>775351.05</v>
      </c>
      <c r="H202" s="62" t="e">
        <f>+#REF!</f>
        <v>#REF!</v>
      </c>
      <c r="I202" s="104">
        <v>31.2</v>
      </c>
      <c r="J202" s="147" t="e">
        <f t="shared" si="27"/>
        <v>#REF!</v>
      </c>
      <c r="K202" s="596">
        <f t="shared" si="29"/>
        <v>1612730.1839999999</v>
      </c>
      <c r="L202" s="588"/>
      <c r="M202" s="605" t="e">
        <f t="shared" si="30"/>
        <v>#REF!</v>
      </c>
      <c r="N202" s="606"/>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row>
    <row r="203" spans="2:88" s="4" customFormat="1" ht="27.75" customHeight="1">
      <c r="B203" s="66" t="s">
        <v>389</v>
      </c>
      <c r="C203" s="106" t="s">
        <v>390</v>
      </c>
      <c r="D203" s="240" t="s">
        <v>199</v>
      </c>
      <c r="E203" s="82">
        <v>2</v>
      </c>
      <c r="F203" s="393">
        <v>266673.87</v>
      </c>
      <c r="G203" s="381">
        <f t="shared" si="28"/>
        <v>533347.74</v>
      </c>
      <c r="H203" s="62" t="e">
        <f>+#REF!</f>
        <v>#REF!</v>
      </c>
      <c r="I203" s="104">
        <v>3</v>
      </c>
      <c r="J203" s="147" t="e">
        <f t="shared" si="27"/>
        <v>#REF!</v>
      </c>
      <c r="K203" s="596">
        <f t="shared" si="29"/>
        <v>800021.61</v>
      </c>
      <c r="L203" s="588"/>
      <c r="M203" s="605" t="e">
        <f t="shared" si="30"/>
        <v>#REF!</v>
      </c>
      <c r="N203" s="606"/>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row>
    <row r="204" spans="2:88" s="4" customFormat="1" ht="23.25" customHeight="1">
      <c r="B204" s="66" t="s">
        <v>391</v>
      </c>
      <c r="C204" s="106" t="s">
        <v>392</v>
      </c>
      <c r="D204" s="240" t="s">
        <v>199</v>
      </c>
      <c r="E204" s="82">
        <v>2</v>
      </c>
      <c r="F204" s="393">
        <v>428390.37</v>
      </c>
      <c r="G204" s="381">
        <f t="shared" si="28"/>
        <v>856780.74</v>
      </c>
      <c r="H204" s="62" t="e">
        <f>+#REF!</f>
        <v>#REF!</v>
      </c>
      <c r="I204" s="104">
        <v>3</v>
      </c>
      <c r="J204" s="147" t="e">
        <f t="shared" si="27"/>
        <v>#REF!</v>
      </c>
      <c r="K204" s="596">
        <f t="shared" si="29"/>
        <v>1285171.1099999999</v>
      </c>
      <c r="L204" s="588"/>
      <c r="M204" s="605" t="e">
        <f t="shared" si="30"/>
        <v>#REF!</v>
      </c>
      <c r="N204" s="606"/>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row>
    <row r="205" spans="2:88" s="4" customFormat="1" ht="41.25" customHeight="1">
      <c r="B205" s="66" t="s">
        <v>393</v>
      </c>
      <c r="C205" s="106" t="s">
        <v>394</v>
      </c>
      <c r="D205" s="240" t="s">
        <v>93</v>
      </c>
      <c r="E205" s="82"/>
      <c r="F205" s="393"/>
      <c r="G205" s="381">
        <f t="shared" si="28"/>
        <v>0</v>
      </c>
      <c r="H205" s="62" t="e">
        <f>+#REF!</f>
        <v>#REF!</v>
      </c>
      <c r="I205" s="104"/>
      <c r="J205" s="147" t="e">
        <f t="shared" si="27"/>
        <v>#REF!</v>
      </c>
      <c r="K205" s="596">
        <f t="shared" si="29"/>
        <v>0</v>
      </c>
      <c r="L205" s="588"/>
      <c r="M205" s="605" t="e">
        <f t="shared" si="30"/>
        <v>#REF!</v>
      </c>
      <c r="N205" s="606"/>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row>
    <row r="206" spans="2:88" s="125" customFormat="1" ht="26.25" customHeight="1">
      <c r="B206" s="84">
        <v>4.8</v>
      </c>
      <c r="C206" s="123" t="s">
        <v>395</v>
      </c>
      <c r="D206" s="241"/>
      <c r="E206" s="99"/>
      <c r="F206" s="395"/>
      <c r="G206" s="381"/>
      <c r="H206" s="62"/>
      <c r="I206" s="104"/>
      <c r="J206" s="147"/>
      <c r="K206" s="596"/>
      <c r="L206" s="588"/>
      <c r="M206" s="605"/>
      <c r="N206" s="606"/>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row>
    <row r="207" spans="2:88" s="4" customFormat="1" ht="23.25" customHeight="1">
      <c r="B207" s="66" t="s">
        <v>396</v>
      </c>
      <c r="C207" s="106" t="s">
        <v>397</v>
      </c>
      <c r="D207" s="240"/>
      <c r="E207" s="82"/>
      <c r="F207" s="393"/>
      <c r="G207" s="381">
        <f>+F207*E207</f>
        <v>0</v>
      </c>
      <c r="H207" s="62" t="e">
        <f>+#REF!</f>
        <v>#REF!</v>
      </c>
      <c r="I207" s="104"/>
      <c r="J207" s="147" t="e">
        <f t="shared" si="27"/>
        <v>#REF!</v>
      </c>
      <c r="K207" s="596">
        <f>+F207*I207</f>
        <v>0</v>
      </c>
      <c r="L207" s="588"/>
      <c r="M207" s="605" t="e">
        <f>+F207*J207</f>
        <v>#REF!</v>
      </c>
      <c r="N207" s="606"/>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row>
    <row r="208" spans="2:88" s="4" customFormat="1" ht="23.25" customHeight="1">
      <c r="B208" s="66" t="s">
        <v>398</v>
      </c>
      <c r="C208" s="106" t="s">
        <v>399</v>
      </c>
      <c r="D208" s="240" t="s">
        <v>93</v>
      </c>
      <c r="E208" s="82">
        <v>70</v>
      </c>
      <c r="F208" s="393">
        <v>86850.75</v>
      </c>
      <c r="G208" s="381">
        <f>+F208*E208</f>
        <v>6079552.5</v>
      </c>
      <c r="H208" s="62" t="e">
        <f>+#REF!</f>
        <v>#REF!</v>
      </c>
      <c r="I208" s="104">
        <v>116</v>
      </c>
      <c r="J208" s="147" t="e">
        <f t="shared" si="27"/>
        <v>#REF!</v>
      </c>
      <c r="K208" s="596">
        <f>+F208*I208</f>
        <v>10074687</v>
      </c>
      <c r="L208" s="588"/>
      <c r="M208" s="605" t="e">
        <f>+F208*J208</f>
        <v>#REF!</v>
      </c>
      <c r="N208" s="606"/>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row>
    <row r="209" spans="2:88" s="4" customFormat="1" ht="23.25" customHeight="1">
      <c r="B209" s="66" t="s">
        <v>400</v>
      </c>
      <c r="C209" s="106" t="s">
        <v>401</v>
      </c>
      <c r="D209" s="240" t="s">
        <v>199</v>
      </c>
      <c r="E209" s="82">
        <v>10</v>
      </c>
      <c r="F209" s="393">
        <v>21256.06</v>
      </c>
      <c r="G209" s="381">
        <f>+F209*E209</f>
        <v>212560.6</v>
      </c>
      <c r="H209" s="62" t="e">
        <f>+#REF!</f>
        <v>#REF!</v>
      </c>
      <c r="I209" s="104">
        <v>8</v>
      </c>
      <c r="J209" s="147" t="e">
        <f t="shared" si="27"/>
        <v>#REF!</v>
      </c>
      <c r="K209" s="596">
        <f>+F209*I209</f>
        <v>170048.48</v>
      </c>
      <c r="L209" s="588"/>
      <c r="M209" s="605" t="e">
        <f>+F209*J209</f>
        <v>#REF!</v>
      </c>
      <c r="N209" s="606"/>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row>
    <row r="210" spans="2:88" s="4" customFormat="1" ht="60" customHeight="1">
      <c r="B210" s="66" t="s">
        <v>402</v>
      </c>
      <c r="C210" s="106" t="s">
        <v>403</v>
      </c>
      <c r="D210" s="240" t="s">
        <v>199</v>
      </c>
      <c r="E210" s="82">
        <v>8</v>
      </c>
      <c r="F210" s="393">
        <v>1258944.1399999999</v>
      </c>
      <c r="G210" s="381">
        <f>+F210*E210</f>
        <v>10071553.119999999</v>
      </c>
      <c r="H210" s="62" t="e">
        <f>+#REF!</f>
        <v>#REF!</v>
      </c>
      <c r="I210" s="104">
        <v>0</v>
      </c>
      <c r="J210" s="147" t="e">
        <f t="shared" si="27"/>
        <v>#REF!</v>
      </c>
      <c r="K210" s="596">
        <f>+F210*I210</f>
        <v>0</v>
      </c>
      <c r="L210" s="588"/>
      <c r="M210" s="605" t="e">
        <f>+F210*J210</f>
        <v>#REF!</v>
      </c>
      <c r="N210" s="606"/>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row>
    <row r="211" spans="2:88" s="125" customFormat="1" ht="23.25" customHeight="1">
      <c r="B211" s="84" t="s">
        <v>404</v>
      </c>
      <c r="C211" s="123" t="s">
        <v>405</v>
      </c>
      <c r="D211" s="241"/>
      <c r="E211" s="99"/>
      <c r="F211" s="395"/>
      <c r="G211" s="383"/>
      <c r="H211" s="62" t="e">
        <f>+#REF!</f>
        <v>#REF!</v>
      </c>
      <c r="I211" s="104"/>
      <c r="J211" s="147" t="e">
        <f t="shared" si="27"/>
        <v>#REF!</v>
      </c>
      <c r="K211" s="618"/>
      <c r="L211" s="597"/>
      <c r="M211" s="619"/>
      <c r="N211" s="620"/>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row>
    <row r="212" spans="2:88" s="4" customFormat="1" ht="23.25" customHeight="1">
      <c r="B212" s="66" t="s">
        <v>406</v>
      </c>
      <c r="C212" s="106" t="s">
        <v>407</v>
      </c>
      <c r="D212" s="240" t="s">
        <v>199</v>
      </c>
      <c r="E212" s="82">
        <v>2</v>
      </c>
      <c r="F212" s="393">
        <v>2890683.98</v>
      </c>
      <c r="G212" s="381">
        <f>+F212*E212</f>
        <v>5781367.96</v>
      </c>
      <c r="H212" s="62" t="e">
        <f>+#REF!</f>
        <v>#REF!</v>
      </c>
      <c r="I212" s="104"/>
      <c r="J212" s="147" t="e">
        <f t="shared" si="27"/>
        <v>#REF!</v>
      </c>
      <c r="K212" s="596">
        <f>+F212*I212</f>
        <v>0</v>
      </c>
      <c r="L212" s="588"/>
      <c r="M212" s="605" t="e">
        <f>+F212*J212</f>
        <v>#REF!</v>
      </c>
      <c r="N212" s="606"/>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row>
    <row r="213" spans="2:88" s="4" customFormat="1" ht="23.25" customHeight="1">
      <c r="B213" s="66" t="s">
        <v>408</v>
      </c>
      <c r="C213" s="106" t="s">
        <v>409</v>
      </c>
      <c r="D213" s="240" t="s">
        <v>199</v>
      </c>
      <c r="E213" s="82">
        <v>2</v>
      </c>
      <c r="F213" s="393">
        <v>840880.48</v>
      </c>
      <c r="G213" s="381">
        <f>+F213*E213</f>
        <v>1681760.96</v>
      </c>
      <c r="H213" s="62" t="e">
        <f>+#REF!</f>
        <v>#REF!</v>
      </c>
      <c r="I213" s="104"/>
      <c r="J213" s="147" t="e">
        <f t="shared" si="27"/>
        <v>#REF!</v>
      </c>
      <c r="K213" s="596">
        <f>+F213*I213</f>
        <v>0</v>
      </c>
      <c r="L213" s="588"/>
      <c r="M213" s="605" t="e">
        <f>+F213*J213</f>
        <v>#REF!</v>
      </c>
      <c r="N213" s="606"/>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row>
    <row r="214" spans="2:88" s="4" customFormat="1" ht="23.25" customHeight="1">
      <c r="B214" s="66" t="s">
        <v>410</v>
      </c>
      <c r="C214" s="106" t="s">
        <v>411</v>
      </c>
      <c r="D214" s="240" t="s">
        <v>199</v>
      </c>
      <c r="E214" s="82">
        <v>2</v>
      </c>
      <c r="F214" s="393">
        <v>421877.98</v>
      </c>
      <c r="G214" s="381">
        <f>+F214*E214</f>
        <v>843755.96</v>
      </c>
      <c r="H214" s="62" t="e">
        <f>+#REF!</f>
        <v>#REF!</v>
      </c>
      <c r="I214" s="104"/>
      <c r="J214" s="147" t="e">
        <f t="shared" si="27"/>
        <v>#REF!</v>
      </c>
      <c r="K214" s="596">
        <f>+F214*I214</f>
        <v>0</v>
      </c>
      <c r="L214" s="588"/>
      <c r="M214" s="605" t="e">
        <f>+F214*J214</f>
        <v>#REF!</v>
      </c>
      <c r="N214" s="606"/>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row>
    <row r="215" spans="2:88" s="4" customFormat="1" ht="23.25" customHeight="1">
      <c r="B215" s="66" t="s">
        <v>412</v>
      </c>
      <c r="C215" s="106" t="s">
        <v>413</v>
      </c>
      <c r="D215" s="240" t="s">
        <v>199</v>
      </c>
      <c r="E215" s="82">
        <v>2</v>
      </c>
      <c r="F215" s="393">
        <v>5229764.6399999997</v>
      </c>
      <c r="G215" s="381">
        <f>+F215*E215</f>
        <v>10459529.279999999</v>
      </c>
      <c r="H215" s="62" t="e">
        <f>+#REF!</f>
        <v>#REF!</v>
      </c>
      <c r="I215" s="104"/>
      <c r="J215" s="147" t="e">
        <f t="shared" si="27"/>
        <v>#REF!</v>
      </c>
      <c r="K215" s="596">
        <f>+F215*I215</f>
        <v>0</v>
      </c>
      <c r="L215" s="588"/>
      <c r="M215" s="605" t="e">
        <f>+F215*J215</f>
        <v>#REF!</v>
      </c>
      <c r="N215" s="606"/>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row>
    <row r="216" spans="2:88" s="125" customFormat="1" ht="23.25" customHeight="1">
      <c r="B216" s="84" t="s">
        <v>414</v>
      </c>
      <c r="C216" s="123" t="s">
        <v>415</v>
      </c>
      <c r="D216" s="241"/>
      <c r="E216" s="99"/>
      <c r="F216" s="395"/>
      <c r="G216" s="383"/>
      <c r="H216" s="62" t="e">
        <f>+#REF!</f>
        <v>#REF!</v>
      </c>
      <c r="I216" s="104"/>
      <c r="J216" s="147" t="e">
        <f t="shared" si="27"/>
        <v>#REF!</v>
      </c>
      <c r="K216" s="618"/>
      <c r="L216" s="597"/>
      <c r="M216" s="619"/>
      <c r="N216" s="620"/>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row>
    <row r="217" spans="2:88" s="4" customFormat="1" ht="23.25" customHeight="1">
      <c r="B217" s="66" t="s">
        <v>416</v>
      </c>
      <c r="C217" s="106" t="s">
        <v>417</v>
      </c>
      <c r="D217" s="240" t="s">
        <v>199</v>
      </c>
      <c r="E217" s="82">
        <v>2</v>
      </c>
      <c r="F217" s="393">
        <v>370800.68</v>
      </c>
      <c r="G217" s="381">
        <f>+F217*E217</f>
        <v>741601.36</v>
      </c>
      <c r="H217" s="62" t="e">
        <f>+#REF!</f>
        <v>#REF!</v>
      </c>
      <c r="I217" s="104">
        <v>2</v>
      </c>
      <c r="J217" s="147" t="e">
        <f t="shared" si="27"/>
        <v>#REF!</v>
      </c>
      <c r="K217" s="596">
        <f>+F217*I217</f>
        <v>741601.36</v>
      </c>
      <c r="L217" s="588"/>
      <c r="M217" s="605" t="e">
        <f>+F217*J217</f>
        <v>#REF!</v>
      </c>
      <c r="N217" s="606"/>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row>
    <row r="218" spans="2:88" s="4" customFormat="1" ht="27" customHeight="1">
      <c r="B218" s="66" t="s">
        <v>418</v>
      </c>
      <c r="C218" s="106" t="s">
        <v>419</v>
      </c>
      <c r="D218" s="240" t="s">
        <v>199</v>
      </c>
      <c r="E218" s="82">
        <v>2</v>
      </c>
      <c r="F218" s="393">
        <v>320800.8</v>
      </c>
      <c r="G218" s="381">
        <f>+F218*E218</f>
        <v>641601.6</v>
      </c>
      <c r="H218" s="62" t="e">
        <f>+#REF!</f>
        <v>#REF!</v>
      </c>
      <c r="I218" s="104">
        <v>2</v>
      </c>
      <c r="J218" s="147" t="e">
        <f t="shared" si="27"/>
        <v>#REF!</v>
      </c>
      <c r="K218" s="596">
        <f>+F218*I218</f>
        <v>641601.6</v>
      </c>
      <c r="L218" s="588"/>
      <c r="M218" s="605" t="e">
        <f>+F218*J218</f>
        <v>#REF!</v>
      </c>
      <c r="N218" s="606"/>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row>
    <row r="219" spans="2:88" s="4" customFormat="1" ht="30.75" customHeight="1">
      <c r="B219" s="66" t="s">
        <v>420</v>
      </c>
      <c r="C219" s="106" t="s">
        <v>421</v>
      </c>
      <c r="D219" s="240" t="s">
        <v>199</v>
      </c>
      <c r="E219" s="82">
        <v>1</v>
      </c>
      <c r="F219" s="393">
        <v>269370.69</v>
      </c>
      <c r="G219" s="381">
        <f>+F219*E219</f>
        <v>269370.69</v>
      </c>
      <c r="H219" s="62" t="e">
        <f>+#REF!</f>
        <v>#REF!</v>
      </c>
      <c r="I219" s="104">
        <v>7</v>
      </c>
      <c r="J219" s="147" t="e">
        <f t="shared" si="27"/>
        <v>#REF!</v>
      </c>
      <c r="K219" s="596">
        <f>+F219*I219</f>
        <v>1885594.83</v>
      </c>
      <c r="L219" s="588"/>
      <c r="M219" s="605" t="e">
        <f>+F219*J219</f>
        <v>#REF!</v>
      </c>
      <c r="N219" s="606"/>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row>
    <row r="220" spans="2:88" s="4" customFormat="1" ht="42" customHeight="1">
      <c r="B220" s="66" t="s">
        <v>422</v>
      </c>
      <c r="C220" s="106" t="s">
        <v>423</v>
      </c>
      <c r="D220" s="240" t="s">
        <v>199</v>
      </c>
      <c r="E220" s="82">
        <v>1</v>
      </c>
      <c r="F220" s="393">
        <v>4123716.36</v>
      </c>
      <c r="G220" s="381">
        <f>+F220*E220</f>
        <v>4123716.36</v>
      </c>
      <c r="H220" s="62" t="e">
        <f>+#REF!</f>
        <v>#REF!</v>
      </c>
      <c r="I220" s="104">
        <v>1</v>
      </c>
      <c r="J220" s="147" t="e">
        <f t="shared" si="27"/>
        <v>#REF!</v>
      </c>
      <c r="K220" s="596">
        <f>+F220*I220</f>
        <v>4123716.36</v>
      </c>
      <c r="L220" s="588"/>
      <c r="M220" s="605" t="e">
        <f>+F220*J220</f>
        <v>#REF!</v>
      </c>
      <c r="N220" s="606"/>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row>
    <row r="221" spans="2:88" s="125" customFormat="1" ht="23.25" customHeight="1">
      <c r="B221" s="84" t="s">
        <v>424</v>
      </c>
      <c r="C221" s="123" t="s">
        <v>425</v>
      </c>
      <c r="D221" s="241"/>
      <c r="E221" s="99"/>
      <c r="F221" s="395"/>
      <c r="G221" s="383"/>
      <c r="H221" s="62"/>
      <c r="I221" s="104"/>
      <c r="J221" s="147"/>
      <c r="K221" s="618"/>
      <c r="L221" s="597"/>
      <c r="M221" s="619"/>
      <c r="N221" s="620"/>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row>
    <row r="222" spans="2:88" s="4" customFormat="1" ht="23.25" customHeight="1">
      <c r="B222" s="66" t="s">
        <v>426</v>
      </c>
      <c r="C222" s="106" t="s">
        <v>427</v>
      </c>
      <c r="D222" s="240" t="s">
        <v>93</v>
      </c>
      <c r="E222" s="82">
        <v>0</v>
      </c>
      <c r="F222" s="393">
        <f>13000*1.3</f>
        <v>16900</v>
      </c>
      <c r="G222" s="381">
        <f t="shared" ref="G222:G238" si="31">+F222*E222</f>
        <v>0</v>
      </c>
      <c r="H222" s="62" t="e">
        <f>+#REF!</f>
        <v>#REF!</v>
      </c>
      <c r="I222" s="104">
        <v>36.700000000000003</v>
      </c>
      <c r="J222" s="147" t="e">
        <f t="shared" si="27"/>
        <v>#REF!</v>
      </c>
      <c r="K222" s="596">
        <f t="shared" ref="K222:K238" si="32">+F222*I222</f>
        <v>620230</v>
      </c>
      <c r="L222" s="588"/>
      <c r="M222" s="605" t="e">
        <f t="shared" ref="M222:M238" si="33">+F222*J222</f>
        <v>#REF!</v>
      </c>
      <c r="N222" s="606"/>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row>
    <row r="223" spans="2:88" s="4" customFormat="1" ht="40.5" customHeight="1">
      <c r="B223" s="66" t="s">
        <v>428</v>
      </c>
      <c r="C223" s="106" t="s">
        <v>429</v>
      </c>
      <c r="D223" s="240" t="s">
        <v>199</v>
      </c>
      <c r="E223" s="82">
        <v>1</v>
      </c>
      <c r="F223" s="393">
        <v>494236.39</v>
      </c>
      <c r="G223" s="381">
        <f t="shared" si="31"/>
        <v>494236.39</v>
      </c>
      <c r="H223" s="62" t="e">
        <f>+#REF!</f>
        <v>#REF!</v>
      </c>
      <c r="I223" s="104"/>
      <c r="J223" s="147" t="e">
        <f t="shared" si="27"/>
        <v>#REF!</v>
      </c>
      <c r="K223" s="596">
        <f t="shared" si="32"/>
        <v>0</v>
      </c>
      <c r="L223" s="588"/>
      <c r="M223" s="605" t="e">
        <f t="shared" si="33"/>
        <v>#REF!</v>
      </c>
      <c r="N223" s="606"/>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row>
    <row r="224" spans="2:88" s="4" customFormat="1" ht="36.75" customHeight="1">
      <c r="B224" s="66" t="s">
        <v>430</v>
      </c>
      <c r="C224" s="106" t="s">
        <v>431</v>
      </c>
      <c r="D224" s="240" t="s">
        <v>93</v>
      </c>
      <c r="E224" s="82">
        <v>80</v>
      </c>
      <c r="F224" s="393">
        <v>22598.25</v>
      </c>
      <c r="G224" s="381">
        <f t="shared" si="31"/>
        <v>1807860</v>
      </c>
      <c r="H224" s="62" t="e">
        <f>+#REF!</f>
        <v>#REF!</v>
      </c>
      <c r="I224" s="104"/>
      <c r="J224" s="147" t="e">
        <f t="shared" si="27"/>
        <v>#REF!</v>
      </c>
      <c r="K224" s="596">
        <f t="shared" si="32"/>
        <v>0</v>
      </c>
      <c r="L224" s="588"/>
      <c r="M224" s="605" t="e">
        <f t="shared" si="33"/>
        <v>#REF!</v>
      </c>
      <c r="N224" s="606"/>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row>
    <row r="225" spans="2:88" s="4" customFormat="1" ht="27.75" customHeight="1">
      <c r="B225" s="66" t="s">
        <v>432</v>
      </c>
      <c r="C225" s="106" t="s">
        <v>433</v>
      </c>
      <c r="D225" s="240" t="s">
        <v>93</v>
      </c>
      <c r="E225" s="82">
        <v>25</v>
      </c>
      <c r="F225" s="393">
        <v>25146.51</v>
      </c>
      <c r="G225" s="381">
        <f t="shared" si="31"/>
        <v>628662.75</v>
      </c>
      <c r="H225" s="62" t="e">
        <f>+#REF!</f>
        <v>#REF!</v>
      </c>
      <c r="I225" s="104">
        <v>180</v>
      </c>
      <c r="J225" s="147" t="e">
        <f t="shared" si="27"/>
        <v>#REF!</v>
      </c>
      <c r="K225" s="596">
        <f t="shared" si="32"/>
        <v>4526371.8</v>
      </c>
      <c r="L225" s="588"/>
      <c r="M225" s="605" t="e">
        <f t="shared" si="33"/>
        <v>#REF!</v>
      </c>
      <c r="N225" s="606"/>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row>
    <row r="226" spans="2:88" s="4" customFormat="1" ht="63" customHeight="1">
      <c r="B226" s="66" t="s">
        <v>434</v>
      </c>
      <c r="C226" s="106" t="s">
        <v>435</v>
      </c>
      <c r="D226" s="240" t="s">
        <v>199</v>
      </c>
      <c r="E226" s="82">
        <v>1</v>
      </c>
      <c r="F226" s="393">
        <v>554957.37</v>
      </c>
      <c r="G226" s="381">
        <f t="shared" si="31"/>
        <v>554957.37</v>
      </c>
      <c r="H226" s="62" t="e">
        <f>+#REF!</f>
        <v>#REF!</v>
      </c>
      <c r="I226" s="104">
        <v>1</v>
      </c>
      <c r="J226" s="147" t="e">
        <f t="shared" si="27"/>
        <v>#REF!</v>
      </c>
      <c r="K226" s="596">
        <f t="shared" si="32"/>
        <v>554957.37</v>
      </c>
      <c r="L226" s="588"/>
      <c r="M226" s="605" t="e">
        <f t="shared" si="33"/>
        <v>#REF!</v>
      </c>
      <c r="N226" s="606"/>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row>
    <row r="227" spans="2:88" s="4" customFormat="1" ht="29.25" customHeight="1">
      <c r="B227" s="66" t="s">
        <v>436</v>
      </c>
      <c r="C227" s="106" t="s">
        <v>437</v>
      </c>
      <c r="D227" s="240" t="s">
        <v>93</v>
      </c>
      <c r="E227" s="82">
        <v>80</v>
      </c>
      <c r="F227" s="393">
        <v>70988.2</v>
      </c>
      <c r="G227" s="381">
        <f t="shared" si="31"/>
        <v>5679056</v>
      </c>
      <c r="H227" s="62" t="e">
        <f>+#REF!</f>
        <v>#REF!</v>
      </c>
      <c r="I227" s="104">
        <v>90</v>
      </c>
      <c r="J227" s="147" t="e">
        <f t="shared" si="27"/>
        <v>#REF!</v>
      </c>
      <c r="K227" s="596">
        <f t="shared" si="32"/>
        <v>6388938</v>
      </c>
      <c r="L227" s="588"/>
      <c r="M227" s="605" t="e">
        <f t="shared" si="33"/>
        <v>#REF!</v>
      </c>
      <c r="N227" s="606"/>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row>
    <row r="228" spans="2:88" s="4" customFormat="1" ht="23.25" customHeight="1">
      <c r="B228" s="66" t="s">
        <v>438</v>
      </c>
      <c r="C228" s="106" t="s">
        <v>439</v>
      </c>
      <c r="D228" s="240" t="s">
        <v>199</v>
      </c>
      <c r="E228" s="82">
        <v>4</v>
      </c>
      <c r="F228" s="393">
        <v>45403.58</v>
      </c>
      <c r="G228" s="381">
        <f t="shared" si="31"/>
        <v>181614.32</v>
      </c>
      <c r="H228" s="62" t="e">
        <f>+#REF!</f>
        <v>#REF!</v>
      </c>
      <c r="I228" s="104"/>
      <c r="J228" s="147" t="e">
        <f t="shared" si="27"/>
        <v>#REF!</v>
      </c>
      <c r="K228" s="596">
        <f t="shared" si="32"/>
        <v>0</v>
      </c>
      <c r="L228" s="588"/>
      <c r="M228" s="605" t="e">
        <f t="shared" si="33"/>
        <v>#REF!</v>
      </c>
      <c r="N228" s="606"/>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row>
    <row r="229" spans="2:88" s="4" customFormat="1" ht="44.25" customHeight="1">
      <c r="B229" s="66" t="s">
        <v>440</v>
      </c>
      <c r="C229" s="106" t="s">
        <v>441</v>
      </c>
      <c r="D229" s="240" t="s">
        <v>199</v>
      </c>
      <c r="E229" s="82">
        <v>7</v>
      </c>
      <c r="F229" s="393">
        <v>21936.06</v>
      </c>
      <c r="G229" s="381">
        <f t="shared" si="31"/>
        <v>153552.42000000001</v>
      </c>
      <c r="H229" s="62" t="e">
        <f>+#REF!</f>
        <v>#REF!</v>
      </c>
      <c r="I229" s="104">
        <v>9</v>
      </c>
      <c r="J229" s="147" t="e">
        <f t="shared" si="27"/>
        <v>#REF!</v>
      </c>
      <c r="K229" s="596">
        <f t="shared" si="32"/>
        <v>197424.54</v>
      </c>
      <c r="L229" s="588"/>
      <c r="M229" s="605" t="e">
        <f t="shared" si="33"/>
        <v>#REF!</v>
      </c>
      <c r="N229" s="606"/>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row>
    <row r="230" spans="2:88" s="4" customFormat="1" ht="56.25" customHeight="1">
      <c r="B230" s="66" t="s">
        <v>442</v>
      </c>
      <c r="C230" s="106" t="s">
        <v>443</v>
      </c>
      <c r="D230" s="240" t="s">
        <v>93</v>
      </c>
      <c r="E230" s="82">
        <v>60</v>
      </c>
      <c r="F230" s="393">
        <v>18993.259999999998</v>
      </c>
      <c r="G230" s="381">
        <f t="shared" si="31"/>
        <v>1139595.5999999999</v>
      </c>
      <c r="H230" s="62" t="e">
        <f>+#REF!</f>
        <v>#REF!</v>
      </c>
      <c r="I230" s="104">
        <v>180</v>
      </c>
      <c r="J230" s="147" t="e">
        <f t="shared" si="27"/>
        <v>#REF!</v>
      </c>
      <c r="K230" s="596">
        <f t="shared" si="32"/>
        <v>3418786.8</v>
      </c>
      <c r="L230" s="588"/>
      <c r="M230" s="605" t="e">
        <f t="shared" si="33"/>
        <v>#REF!</v>
      </c>
      <c r="N230" s="606"/>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row>
    <row r="231" spans="2:88" s="4" customFormat="1" ht="57.75" customHeight="1">
      <c r="B231" s="66" t="s">
        <v>444</v>
      </c>
      <c r="C231" s="106" t="s">
        <v>445</v>
      </c>
      <c r="D231" s="240" t="s">
        <v>93</v>
      </c>
      <c r="E231" s="82">
        <v>50</v>
      </c>
      <c r="F231" s="393">
        <v>17941.05</v>
      </c>
      <c r="G231" s="381">
        <f t="shared" si="31"/>
        <v>897052.5</v>
      </c>
      <c r="H231" s="62" t="e">
        <f>+#REF!</f>
        <v>#REF!</v>
      </c>
      <c r="I231" s="104"/>
      <c r="J231" s="147" t="e">
        <f t="shared" si="27"/>
        <v>#REF!</v>
      </c>
      <c r="K231" s="596">
        <f t="shared" si="32"/>
        <v>0</v>
      </c>
      <c r="L231" s="588"/>
      <c r="M231" s="605" t="e">
        <f t="shared" si="33"/>
        <v>#REF!</v>
      </c>
      <c r="N231" s="606"/>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row>
    <row r="232" spans="2:88" s="4" customFormat="1" ht="29.25" customHeight="1">
      <c r="B232" s="66" t="s">
        <v>446</v>
      </c>
      <c r="C232" s="106" t="s">
        <v>447</v>
      </c>
      <c r="D232" s="240" t="s">
        <v>93</v>
      </c>
      <c r="E232" s="82">
        <v>40</v>
      </c>
      <c r="F232" s="393">
        <v>18135.34</v>
      </c>
      <c r="G232" s="381">
        <f t="shared" si="31"/>
        <v>725413.6</v>
      </c>
      <c r="H232" s="62" t="e">
        <f>+#REF!</f>
        <v>#REF!</v>
      </c>
      <c r="I232" s="104"/>
      <c r="J232" s="147" t="e">
        <f t="shared" ref="J232:J238" si="34">+H232+I232</f>
        <v>#REF!</v>
      </c>
      <c r="K232" s="596">
        <f t="shared" si="32"/>
        <v>0</v>
      </c>
      <c r="L232" s="588"/>
      <c r="M232" s="605" t="e">
        <f t="shared" si="33"/>
        <v>#REF!</v>
      </c>
      <c r="N232" s="606"/>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row>
    <row r="233" spans="2:88" s="4" customFormat="1" ht="76.5" customHeight="1">
      <c r="B233" s="66" t="s">
        <v>448</v>
      </c>
      <c r="C233" s="106" t="s">
        <v>449</v>
      </c>
      <c r="D233" s="240" t="s">
        <v>93</v>
      </c>
      <c r="E233" s="82">
        <v>150</v>
      </c>
      <c r="F233" s="393">
        <v>13777.94</v>
      </c>
      <c r="G233" s="381">
        <f t="shared" si="31"/>
        <v>2066691</v>
      </c>
      <c r="H233" s="62" t="e">
        <f>+#REF!</f>
        <v>#REF!</v>
      </c>
      <c r="I233" s="104"/>
      <c r="J233" s="147" t="e">
        <f t="shared" si="34"/>
        <v>#REF!</v>
      </c>
      <c r="K233" s="596">
        <f t="shared" si="32"/>
        <v>0</v>
      </c>
      <c r="L233" s="588"/>
      <c r="M233" s="605" t="e">
        <f t="shared" si="33"/>
        <v>#REF!</v>
      </c>
      <c r="N233" s="606"/>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row>
    <row r="234" spans="2:88" s="4" customFormat="1" ht="66.75" customHeight="1">
      <c r="B234" s="66" t="s">
        <v>450</v>
      </c>
      <c r="C234" s="106" t="s">
        <v>435</v>
      </c>
      <c r="D234" s="240" t="s">
        <v>199</v>
      </c>
      <c r="E234" s="82">
        <v>1</v>
      </c>
      <c r="F234" s="393">
        <v>529860.87</v>
      </c>
      <c r="G234" s="381">
        <f t="shared" si="31"/>
        <v>529860.87</v>
      </c>
      <c r="H234" s="62" t="e">
        <f>+#REF!</f>
        <v>#REF!</v>
      </c>
      <c r="I234" s="104"/>
      <c r="J234" s="147" t="e">
        <f t="shared" si="34"/>
        <v>#REF!</v>
      </c>
      <c r="K234" s="596">
        <f t="shared" si="32"/>
        <v>0</v>
      </c>
      <c r="L234" s="588"/>
      <c r="M234" s="605" t="e">
        <f t="shared" si="33"/>
        <v>#REF!</v>
      </c>
      <c r="N234" s="606"/>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row>
    <row r="235" spans="2:88" s="4" customFormat="1" ht="29.25" customHeight="1">
      <c r="B235" s="66" t="s">
        <v>451</v>
      </c>
      <c r="C235" s="106" t="s">
        <v>452</v>
      </c>
      <c r="D235" s="240" t="s">
        <v>93</v>
      </c>
      <c r="E235" s="82">
        <v>90</v>
      </c>
      <c r="F235" s="393">
        <v>73109.320000000007</v>
      </c>
      <c r="G235" s="381">
        <f t="shared" si="31"/>
        <v>6579838.8000000007</v>
      </c>
      <c r="H235" s="62" t="e">
        <f>+#REF!</f>
        <v>#REF!</v>
      </c>
      <c r="I235" s="104"/>
      <c r="J235" s="147" t="e">
        <f t="shared" si="34"/>
        <v>#REF!</v>
      </c>
      <c r="K235" s="596">
        <f t="shared" si="32"/>
        <v>0</v>
      </c>
      <c r="L235" s="588"/>
      <c r="M235" s="605" t="e">
        <f t="shared" si="33"/>
        <v>#REF!</v>
      </c>
      <c r="N235" s="606"/>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row>
    <row r="236" spans="2:88" s="4" customFormat="1" ht="23.25" customHeight="1">
      <c r="B236" s="66" t="s">
        <v>453</v>
      </c>
      <c r="C236" s="106" t="s">
        <v>439</v>
      </c>
      <c r="D236" s="240" t="s">
        <v>199</v>
      </c>
      <c r="E236" s="82">
        <v>1</v>
      </c>
      <c r="F236" s="393">
        <v>45403.58</v>
      </c>
      <c r="G236" s="381">
        <f t="shared" si="31"/>
        <v>45403.58</v>
      </c>
      <c r="H236" s="62" t="e">
        <f>+#REF!</f>
        <v>#REF!</v>
      </c>
      <c r="I236" s="104"/>
      <c r="J236" s="147" t="e">
        <f t="shared" si="34"/>
        <v>#REF!</v>
      </c>
      <c r="K236" s="596">
        <f t="shared" si="32"/>
        <v>0</v>
      </c>
      <c r="L236" s="588"/>
      <c r="M236" s="605" t="e">
        <f t="shared" si="33"/>
        <v>#REF!</v>
      </c>
      <c r="N236" s="606"/>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row>
    <row r="237" spans="2:88" s="4" customFormat="1" ht="28.5" customHeight="1">
      <c r="B237" s="66" t="s">
        <v>454</v>
      </c>
      <c r="C237" s="106" t="s">
        <v>455</v>
      </c>
      <c r="D237" s="240" t="s">
        <v>199</v>
      </c>
      <c r="E237" s="82">
        <v>2</v>
      </c>
      <c r="F237" s="393">
        <v>21936.06</v>
      </c>
      <c r="G237" s="381">
        <f t="shared" si="31"/>
        <v>43872.12</v>
      </c>
      <c r="H237" s="62" t="e">
        <f>+#REF!</f>
        <v>#REF!</v>
      </c>
      <c r="I237" s="104"/>
      <c r="J237" s="147" t="e">
        <f t="shared" si="34"/>
        <v>#REF!</v>
      </c>
      <c r="K237" s="596">
        <f>+F237*I237</f>
        <v>0</v>
      </c>
      <c r="L237" s="588"/>
      <c r="M237" s="605" t="e">
        <f t="shared" si="33"/>
        <v>#REF!</v>
      </c>
      <c r="N237" s="606"/>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row>
    <row r="238" spans="2:88" s="4" customFormat="1" ht="48.75" customHeight="1">
      <c r="B238" s="66" t="s">
        <v>456</v>
      </c>
      <c r="C238" s="106" t="s">
        <v>441</v>
      </c>
      <c r="D238" s="240" t="s">
        <v>199</v>
      </c>
      <c r="E238" s="82">
        <v>8</v>
      </c>
      <c r="F238" s="393">
        <v>20906.95</v>
      </c>
      <c r="G238" s="381">
        <f t="shared" si="31"/>
        <v>167255.6</v>
      </c>
      <c r="H238" s="62" t="e">
        <f>+#REF!</f>
        <v>#REF!</v>
      </c>
      <c r="I238" s="104"/>
      <c r="J238" s="147" t="e">
        <f t="shared" si="34"/>
        <v>#REF!</v>
      </c>
      <c r="K238" s="596">
        <f t="shared" si="32"/>
        <v>0</v>
      </c>
      <c r="L238" s="588"/>
      <c r="M238" s="605" t="e">
        <f t="shared" si="33"/>
        <v>#REF!</v>
      </c>
      <c r="N238" s="606"/>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row>
    <row r="239" spans="2:88" s="125" customFormat="1" ht="26.25" customHeight="1">
      <c r="B239" s="84">
        <v>4.9000000000000004</v>
      </c>
      <c r="C239" s="123" t="s">
        <v>457</v>
      </c>
      <c r="D239" s="241"/>
      <c r="E239" s="99"/>
      <c r="F239" s="395"/>
      <c r="G239" s="381"/>
      <c r="H239" s="62"/>
      <c r="I239" s="316"/>
      <c r="J239" s="60"/>
      <c r="K239" s="596"/>
      <c r="L239" s="588"/>
      <c r="M239" s="605"/>
      <c r="N239" s="606"/>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row>
    <row r="240" spans="2:88" s="4" customFormat="1" ht="33" customHeight="1">
      <c r="B240" s="66" t="s">
        <v>458</v>
      </c>
      <c r="C240" s="106" t="s">
        <v>459</v>
      </c>
      <c r="D240" s="240" t="s">
        <v>69</v>
      </c>
      <c r="E240" s="82">
        <v>1</v>
      </c>
      <c r="F240" s="393">
        <v>3000000</v>
      </c>
      <c r="G240" s="381">
        <f>+F240*E240</f>
        <v>3000000</v>
      </c>
      <c r="H240" s="62" t="e">
        <f>+#REF!</f>
        <v>#REF!</v>
      </c>
      <c r="I240" s="104">
        <v>1</v>
      </c>
      <c r="J240" s="147" t="e">
        <f>+H240+I240</f>
        <v>#REF!</v>
      </c>
      <c r="K240" s="596">
        <f>+F240*I240</f>
        <v>3000000</v>
      </c>
      <c r="L240" s="588"/>
      <c r="M240" s="605" t="e">
        <f>+F240*J240</f>
        <v>#REF!</v>
      </c>
      <c r="N240" s="606"/>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row>
    <row r="241" spans="2:88" s="4" customFormat="1" ht="29.25" customHeight="1">
      <c r="B241" s="66" t="s">
        <v>460</v>
      </c>
      <c r="C241" s="123" t="s">
        <v>461</v>
      </c>
      <c r="D241" s="326" t="s">
        <v>69</v>
      </c>
      <c r="E241" s="104">
        <v>1</v>
      </c>
      <c r="F241" s="393">
        <v>166332140.97999999</v>
      </c>
      <c r="G241" s="325">
        <f>+F241*E241</f>
        <v>166332140.97999999</v>
      </c>
      <c r="H241" s="319">
        <f>+'[1]ACTA PARCIAL 05'!J241</f>
        <v>0.5</v>
      </c>
      <c r="I241" s="316"/>
      <c r="J241" s="327">
        <f>+H241+I241</f>
        <v>0.5</v>
      </c>
      <c r="K241" s="587">
        <f t="shared" ref="K241" si="35">+F241*I241</f>
        <v>0</v>
      </c>
      <c r="L241" s="589"/>
      <c r="M241" s="596">
        <f t="shared" ref="M241:M242" si="36">+F241*J241</f>
        <v>83166070.489999995</v>
      </c>
      <c r="N241" s="58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row>
    <row r="242" spans="2:88" s="4" customFormat="1" ht="29.25" customHeight="1" thickBot="1">
      <c r="B242" s="328" t="s">
        <v>462</v>
      </c>
      <c r="C242" s="329" t="s">
        <v>463</v>
      </c>
      <c r="D242" s="330" t="s">
        <v>69</v>
      </c>
      <c r="E242" s="331">
        <v>1</v>
      </c>
      <c r="F242" s="332">
        <v>166332140.97999999</v>
      </c>
      <c r="G242" s="333">
        <f>+F242*E242</f>
        <v>166332140.97999999</v>
      </c>
      <c r="H242" s="334"/>
      <c r="I242" s="335">
        <v>-0.5</v>
      </c>
      <c r="J242" s="336">
        <f>+H242+I242</f>
        <v>-0.5</v>
      </c>
      <c r="K242" s="625">
        <f>+F242*I242</f>
        <v>-83166070.489999995</v>
      </c>
      <c r="L242" s="626"/>
      <c r="M242" s="627">
        <f t="shared" si="36"/>
        <v>-83166070.489999995</v>
      </c>
      <c r="N242" s="626"/>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row>
    <row r="243" spans="2:88" s="1" customFormat="1" ht="26.25" customHeight="1" thickBot="1">
      <c r="B243" s="120"/>
      <c r="C243" s="32"/>
      <c r="D243" s="32"/>
      <c r="E243" s="32"/>
      <c r="F243" s="41"/>
      <c r="G243" s="41"/>
      <c r="H243" s="41"/>
      <c r="I243" s="607" t="s">
        <v>24</v>
      </c>
      <c r="J243" s="608"/>
      <c r="K243" s="607">
        <f>SUM(K103:L242)</f>
        <v>40489472.127299979</v>
      </c>
      <c r="L243" s="609"/>
      <c r="M243" s="607" t="e">
        <f>SUM(M103:N242)</f>
        <v>#REF!</v>
      </c>
      <c r="N243" s="609"/>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row>
    <row r="244" spans="2:88" s="1" customFormat="1" ht="8.25" customHeight="1" thickBot="1">
      <c r="B244" s="120"/>
      <c r="C244" s="32"/>
      <c r="D244" s="32"/>
      <c r="E244" s="32"/>
      <c r="F244" s="41"/>
      <c r="G244" s="41"/>
      <c r="H244" s="41"/>
      <c r="I244" s="119"/>
      <c r="J244" s="41"/>
      <c r="K244" s="44"/>
      <c r="L244" s="44"/>
      <c r="M244" s="44"/>
      <c r="N244" s="4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row>
    <row r="245" spans="2:88" s="4" customFormat="1" ht="15.75" customHeight="1" thickBot="1">
      <c r="B245" s="96">
        <v>5</v>
      </c>
      <c r="C245" s="128" t="s">
        <v>28</v>
      </c>
      <c r="D245" s="126"/>
      <c r="E245" s="126"/>
      <c r="F245" s="126"/>
      <c r="G245" s="126"/>
      <c r="H245" s="126"/>
      <c r="I245" s="126"/>
      <c r="J245" s="127"/>
      <c r="K245" s="126"/>
      <c r="L245" s="126"/>
      <c r="M245" s="126"/>
      <c r="N245" s="74"/>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row>
    <row r="246" spans="2:88" s="125" customFormat="1" ht="37.5" customHeight="1">
      <c r="B246" s="73">
        <v>5.0999999999999996</v>
      </c>
      <c r="C246" s="118" t="s">
        <v>464</v>
      </c>
      <c r="D246" s="71"/>
      <c r="E246" s="90"/>
      <c r="F246" s="89"/>
      <c r="G246" s="88"/>
      <c r="H246" s="338"/>
      <c r="I246" s="337"/>
      <c r="J246" s="85"/>
      <c r="K246" s="621"/>
      <c r="L246" s="622"/>
      <c r="M246" s="623"/>
      <c r="N246" s="624"/>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row>
    <row r="247" spans="2:88" s="4" customFormat="1" ht="25.5" customHeight="1">
      <c r="B247" s="66" t="s">
        <v>465</v>
      </c>
      <c r="C247" s="106" t="s">
        <v>466</v>
      </c>
      <c r="D247" s="64" t="s">
        <v>80</v>
      </c>
      <c r="E247" s="82">
        <f>+(2.35*(2.65+0.45+0.45+2))</f>
        <v>13.042500000000002</v>
      </c>
      <c r="F247" s="378">
        <v>47997.03</v>
      </c>
      <c r="G247" s="372">
        <f t="shared" ref="G247:G252" si="37">+F247*E247</f>
        <v>626001.26377500012</v>
      </c>
      <c r="H247" s="319">
        <f>+'[1]ACTA PARCIAL 05'!H246</f>
        <v>20.66</v>
      </c>
      <c r="I247" s="316"/>
      <c r="J247" s="60">
        <f t="shared" ref="J247:J252" si="38">+I247+H247</f>
        <v>20.66</v>
      </c>
      <c r="K247" s="587">
        <f t="shared" ref="K247:K252" si="39">+F247*I247</f>
        <v>0</v>
      </c>
      <c r="L247" s="588"/>
      <c r="M247" s="605">
        <f t="shared" ref="M247:M252" si="40">+F247*J247</f>
        <v>991618.6398</v>
      </c>
      <c r="N247" s="606"/>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row>
    <row r="248" spans="2:88" s="4" customFormat="1" ht="36" customHeight="1">
      <c r="B248" s="66" t="s">
        <v>467</v>
      </c>
      <c r="C248" s="106" t="s">
        <v>468</v>
      </c>
      <c r="D248" s="64" t="s">
        <v>93</v>
      </c>
      <c r="E248" s="82">
        <f>2.06+5.7+3.7+5.7+5.7+4.5+4.5+5.7+5.7+3.7+5.7+2.05+3.51+1.38+1.39+3.54</f>
        <v>64.530000000000015</v>
      </c>
      <c r="F248" s="378">
        <v>36888.699999999997</v>
      </c>
      <c r="G248" s="372">
        <f t="shared" si="37"/>
        <v>2380427.8110000002</v>
      </c>
      <c r="H248" s="319">
        <f>+'[1]ACTA PARCIAL 05'!H247</f>
        <v>61.13</v>
      </c>
      <c r="I248" s="316"/>
      <c r="J248" s="60">
        <f t="shared" si="38"/>
        <v>61.13</v>
      </c>
      <c r="K248" s="587">
        <f t="shared" si="39"/>
        <v>0</v>
      </c>
      <c r="L248" s="588"/>
      <c r="M248" s="605">
        <f t="shared" si="40"/>
        <v>2255006.2310000001</v>
      </c>
      <c r="N248" s="606"/>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row>
    <row r="249" spans="2:88" s="4" customFormat="1" ht="31.5" customHeight="1">
      <c r="B249" s="66" t="s">
        <v>469</v>
      </c>
      <c r="C249" s="106" t="s">
        <v>470</v>
      </c>
      <c r="D249" s="64" t="s">
        <v>80</v>
      </c>
      <c r="E249" s="82">
        <f>+(1.48*(3.6+3.6)+2.35*(3.6+3.6))+(3.83+3.11)+(2.35*(2.12+2.06+2.06))+12.07</f>
        <v>61.25</v>
      </c>
      <c r="F249" s="378">
        <v>37197.620000000003</v>
      </c>
      <c r="G249" s="372">
        <f t="shared" si="37"/>
        <v>2278354.2250000001</v>
      </c>
      <c r="H249" s="319">
        <f>+'[1]ACTA PARCIAL 05'!H248</f>
        <v>36.72</v>
      </c>
      <c r="I249" s="316">
        <v>14.35</v>
      </c>
      <c r="J249" s="60">
        <f t="shared" si="38"/>
        <v>51.07</v>
      </c>
      <c r="K249" s="587">
        <f t="shared" si="39"/>
        <v>533785.84700000007</v>
      </c>
      <c r="L249" s="588"/>
      <c r="M249" s="605">
        <f t="shared" si="40"/>
        <v>1899682.4534000002</v>
      </c>
      <c r="N249" s="606"/>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row>
    <row r="250" spans="2:88" s="4" customFormat="1" ht="27" customHeight="1">
      <c r="B250" s="66" t="s">
        <v>471</v>
      </c>
      <c r="C250" s="106" t="s">
        <v>472</v>
      </c>
      <c r="D250" s="64" t="s">
        <v>93</v>
      </c>
      <c r="E250" s="82">
        <v>0</v>
      </c>
      <c r="F250" s="378">
        <v>21435.34</v>
      </c>
      <c r="G250" s="372">
        <f t="shared" si="37"/>
        <v>0</v>
      </c>
      <c r="H250" s="319">
        <f>+'[1]ACTA PARCIAL 05'!H249</f>
        <v>0</v>
      </c>
      <c r="I250" s="316"/>
      <c r="J250" s="60">
        <f t="shared" si="38"/>
        <v>0</v>
      </c>
      <c r="K250" s="587">
        <f t="shared" si="39"/>
        <v>0</v>
      </c>
      <c r="L250" s="588"/>
      <c r="M250" s="605">
        <f t="shared" si="40"/>
        <v>0</v>
      </c>
      <c r="N250" s="606"/>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row>
    <row r="251" spans="2:88" s="4" customFormat="1" ht="29.25" customHeight="1">
      <c r="B251" s="66" t="s">
        <v>473</v>
      </c>
      <c r="C251" s="106" t="s">
        <v>474</v>
      </c>
      <c r="D251" s="64" t="s">
        <v>475</v>
      </c>
      <c r="E251" s="82">
        <v>0</v>
      </c>
      <c r="F251" s="378">
        <v>32221.35</v>
      </c>
      <c r="G251" s="372">
        <f t="shared" si="37"/>
        <v>0</v>
      </c>
      <c r="H251" s="319">
        <f>+'[1]ACTA PARCIAL 05'!H250</f>
        <v>0</v>
      </c>
      <c r="I251" s="316"/>
      <c r="J251" s="60">
        <f t="shared" si="38"/>
        <v>0</v>
      </c>
      <c r="K251" s="587">
        <f t="shared" si="39"/>
        <v>0</v>
      </c>
      <c r="L251" s="588"/>
      <c r="M251" s="605">
        <f t="shared" si="40"/>
        <v>0</v>
      </c>
      <c r="N251" s="606"/>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row>
    <row r="252" spans="2:88" s="4" customFormat="1" ht="41.25" customHeight="1" thickBot="1">
      <c r="B252" s="59" t="s">
        <v>476</v>
      </c>
      <c r="C252" s="103" t="s">
        <v>477</v>
      </c>
      <c r="D252" s="57" t="s">
        <v>93</v>
      </c>
      <c r="E252" s="80">
        <f>30.32+30.32+9.92+9.92</f>
        <v>80.48</v>
      </c>
      <c r="F252" s="387">
        <v>13987.5</v>
      </c>
      <c r="G252" s="377">
        <f t="shared" si="37"/>
        <v>1125714</v>
      </c>
      <c r="H252" s="320">
        <f>+'[1]ACTA PARCIAL 05'!H251</f>
        <v>0</v>
      </c>
      <c r="I252" s="322"/>
      <c r="J252" s="53">
        <f t="shared" si="38"/>
        <v>0</v>
      </c>
      <c r="K252" s="593">
        <f t="shared" si="39"/>
        <v>0</v>
      </c>
      <c r="L252" s="594"/>
      <c r="M252" s="632">
        <f t="shared" si="40"/>
        <v>0</v>
      </c>
      <c r="N252" s="633"/>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row>
    <row r="253" spans="2:88" s="1" customFormat="1" ht="26.25" customHeight="1" thickBot="1">
      <c r="B253" s="120"/>
      <c r="C253" s="32"/>
      <c r="D253" s="32"/>
      <c r="E253" s="32"/>
      <c r="F253" s="41"/>
      <c r="G253" s="41"/>
      <c r="H253" s="41"/>
      <c r="I253" s="607" t="s">
        <v>24</v>
      </c>
      <c r="J253" s="608"/>
      <c r="K253" s="607">
        <f>SUM(K246:L252)</f>
        <v>533785.84700000007</v>
      </c>
      <c r="L253" s="609"/>
      <c r="M253" s="628">
        <f>SUM(M246:N252)</f>
        <v>5146307.3242000006</v>
      </c>
      <c r="N253" s="608"/>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row>
    <row r="254" spans="2:88" s="1" customFormat="1" ht="8.25" customHeight="1" thickBot="1">
      <c r="B254" s="120"/>
      <c r="C254" s="32"/>
      <c r="D254" s="32"/>
      <c r="E254" s="32"/>
      <c r="F254" s="41"/>
      <c r="G254" s="41"/>
      <c r="H254" s="41"/>
      <c r="I254" s="119"/>
      <c r="J254" s="41"/>
      <c r="K254" s="44"/>
      <c r="L254" s="44"/>
      <c r="M254" s="44"/>
      <c r="N254" s="4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row>
    <row r="255" spans="2:88" s="45" customFormat="1" ht="30" customHeight="1" thickBot="1">
      <c r="B255" s="78">
        <v>6</v>
      </c>
      <c r="C255" s="77" t="s">
        <v>478</v>
      </c>
      <c r="D255" s="76"/>
      <c r="E255" s="76"/>
      <c r="F255" s="75"/>
      <c r="G255" s="75"/>
      <c r="H255" s="75"/>
      <c r="I255" s="75"/>
      <c r="J255" s="75"/>
      <c r="K255" s="76"/>
      <c r="L255" s="76"/>
      <c r="M255" s="76"/>
      <c r="N255" s="91"/>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row>
    <row r="256" spans="2:88" s="45" customFormat="1" ht="33.75" customHeight="1">
      <c r="B256" s="73">
        <v>6.1</v>
      </c>
      <c r="C256" s="118" t="s">
        <v>479</v>
      </c>
      <c r="D256" s="71"/>
      <c r="E256" s="70"/>
      <c r="F256" s="373"/>
      <c r="G256" s="374"/>
      <c r="H256" s="69"/>
      <c r="I256" s="68"/>
      <c r="J256" s="67"/>
      <c r="K256" s="629"/>
      <c r="L256" s="591"/>
      <c r="M256" s="630"/>
      <c r="N256" s="631"/>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row>
    <row r="257" spans="2:88" s="45" customFormat="1" ht="33" customHeight="1">
      <c r="B257" s="66" t="s">
        <v>480</v>
      </c>
      <c r="C257" s="106" t="s">
        <v>481</v>
      </c>
      <c r="D257" s="64" t="s">
        <v>80</v>
      </c>
      <c r="E257" s="63">
        <f>+E249+E251+E251+(E250*0.5)</f>
        <v>61.25</v>
      </c>
      <c r="F257" s="370">
        <v>19966.68</v>
      </c>
      <c r="G257" s="372">
        <f>+F257*E257</f>
        <v>1222959.1499999999</v>
      </c>
      <c r="H257" s="62" t="e">
        <f>+#REF!</f>
        <v>#REF!</v>
      </c>
      <c r="I257" s="81">
        <v>28.69</v>
      </c>
      <c r="J257" s="60" t="e">
        <f>+I257+H257</f>
        <v>#REF!</v>
      </c>
      <c r="K257" s="596">
        <f>+F257*I257</f>
        <v>572844.04920000001</v>
      </c>
      <c r="L257" s="588"/>
      <c r="M257" s="605" t="e">
        <f>+F257*J257</f>
        <v>#REF!</v>
      </c>
      <c r="N257" s="60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row>
    <row r="258" spans="2:88" s="45" customFormat="1" ht="27.75" customHeight="1">
      <c r="B258" s="84">
        <v>6.2</v>
      </c>
      <c r="C258" s="123" t="s">
        <v>482</v>
      </c>
      <c r="D258" s="64"/>
      <c r="E258" s="63"/>
      <c r="F258" s="370"/>
      <c r="G258" s="372"/>
      <c r="H258" s="62"/>
      <c r="I258" s="81"/>
      <c r="J258" s="60"/>
      <c r="K258" s="596"/>
      <c r="L258" s="588"/>
      <c r="M258" s="605"/>
      <c r="N258" s="60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row>
    <row r="259" spans="2:88" s="45" customFormat="1" ht="37.5" customHeight="1" thickBot="1">
      <c r="B259" s="59" t="s">
        <v>483</v>
      </c>
      <c r="C259" s="103" t="s">
        <v>484</v>
      </c>
      <c r="D259" s="57" t="s">
        <v>80</v>
      </c>
      <c r="E259" s="56">
        <f>+E249+(E250*0.5)</f>
        <v>61.25</v>
      </c>
      <c r="F259" s="375">
        <v>21480.080000000002</v>
      </c>
      <c r="G259" s="377">
        <f>+F259*E259</f>
        <v>1315654.9000000001</v>
      </c>
      <c r="H259" s="55" t="e">
        <f>+#REF!</f>
        <v>#REF!</v>
      </c>
      <c r="I259" s="54">
        <v>47.17</v>
      </c>
      <c r="J259" s="53" t="e">
        <f>+H259+I259</f>
        <v>#REF!</v>
      </c>
      <c r="K259" s="634">
        <f>+F259*I259</f>
        <v>1013215.3736000002</v>
      </c>
      <c r="L259" s="594"/>
      <c r="M259" s="632" t="e">
        <f>+F259*J259</f>
        <v>#REF!</v>
      </c>
      <c r="N259" s="633"/>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row>
    <row r="260" spans="2:88" s="45" customFormat="1" ht="37.5" customHeight="1" thickBot="1">
      <c r="B260" s="92"/>
      <c r="C260" s="51"/>
      <c r="D260" s="50"/>
      <c r="E260" s="49"/>
      <c r="F260" s="48"/>
      <c r="G260" s="48"/>
      <c r="H260" s="47"/>
      <c r="I260" s="607" t="s">
        <v>24</v>
      </c>
      <c r="J260" s="608"/>
      <c r="K260" s="607">
        <f>SUM(K256:L259)</f>
        <v>1586059.4228000003</v>
      </c>
      <c r="L260" s="609"/>
      <c r="M260" s="628" t="e">
        <f>SUM(M256:N259)</f>
        <v>#REF!</v>
      </c>
      <c r="N260" s="608"/>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row>
    <row r="261" spans="2:88" s="1" customFormat="1" ht="8.25" customHeight="1" thickBot="1">
      <c r="B261" s="120"/>
      <c r="C261" s="32"/>
      <c r="D261" s="32"/>
      <c r="E261" s="32"/>
      <c r="F261" s="41"/>
      <c r="G261" s="41"/>
      <c r="H261" s="41"/>
      <c r="I261" s="119"/>
      <c r="J261" s="41"/>
      <c r="K261" s="44"/>
      <c r="L261" s="44"/>
      <c r="M261" s="44"/>
      <c r="N261" s="4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row>
    <row r="262" spans="2:88" s="1" customFormat="1" ht="42.75" customHeight="1" thickBot="1">
      <c r="B262" s="96">
        <v>7</v>
      </c>
      <c r="C262" s="95" t="s">
        <v>29</v>
      </c>
      <c r="D262" s="75"/>
      <c r="E262" s="75"/>
      <c r="F262" s="75"/>
      <c r="G262" s="75"/>
      <c r="H262" s="75"/>
      <c r="I262" s="75"/>
      <c r="J262" s="75"/>
      <c r="K262" s="75"/>
      <c r="L262" s="75"/>
      <c r="M262" s="75"/>
      <c r="N262" s="7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row>
    <row r="263" spans="2:88" s="1" customFormat="1" ht="37.5" customHeight="1">
      <c r="B263" s="73">
        <v>7.1</v>
      </c>
      <c r="C263" s="118" t="s">
        <v>485</v>
      </c>
      <c r="D263" s="71"/>
      <c r="E263" s="116"/>
      <c r="F263" s="384"/>
      <c r="G263" s="374"/>
      <c r="H263" s="69"/>
      <c r="I263" s="68"/>
      <c r="J263" s="67"/>
      <c r="K263" s="590"/>
      <c r="L263" s="591"/>
      <c r="M263" s="630"/>
      <c r="N263" s="631"/>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row>
    <row r="264" spans="2:88" s="1" customFormat="1" ht="83.25" customHeight="1">
      <c r="B264" s="66" t="s">
        <v>486</v>
      </c>
      <c r="C264" s="106" t="s">
        <v>487</v>
      </c>
      <c r="D264" s="64" t="s">
        <v>80</v>
      </c>
      <c r="E264" s="104">
        <v>611.76</v>
      </c>
      <c r="F264" s="378">
        <v>173909.58</v>
      </c>
      <c r="G264" s="372">
        <f>+F264*E264</f>
        <v>106390924.6608</v>
      </c>
      <c r="H264" s="62" t="e">
        <f>+#REF!</f>
        <v>#REF!</v>
      </c>
      <c r="I264" s="81">
        <v>0</v>
      </c>
      <c r="J264" s="60" t="e">
        <f t="shared" ref="J264:J265" si="41">+I264+H264</f>
        <v>#REF!</v>
      </c>
      <c r="K264" s="587">
        <f>+F264*I264</f>
        <v>0</v>
      </c>
      <c r="L264" s="588"/>
      <c r="M264" s="605" t="e">
        <f>+F264*J264</f>
        <v>#REF!</v>
      </c>
      <c r="N264" s="606"/>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row>
    <row r="265" spans="2:88" s="1" customFormat="1" ht="37.5" customHeight="1" thickBot="1">
      <c r="B265" s="59" t="s">
        <v>488</v>
      </c>
      <c r="C265" s="103" t="s">
        <v>489</v>
      </c>
      <c r="D265" s="57" t="s">
        <v>80</v>
      </c>
      <c r="E265" s="101">
        <v>92.89</v>
      </c>
      <c r="F265" s="387">
        <v>170195.33</v>
      </c>
      <c r="G265" s="377">
        <f>+F265*E265</f>
        <v>15809444.203699999</v>
      </c>
      <c r="H265" s="55" t="e">
        <f>+#REF!</f>
        <v>#REF!</v>
      </c>
      <c r="I265" s="79">
        <v>149.41</v>
      </c>
      <c r="J265" s="53" t="e">
        <f t="shared" si="41"/>
        <v>#REF!</v>
      </c>
      <c r="K265" s="593">
        <f>+F265*I265</f>
        <v>25428884.255299997</v>
      </c>
      <c r="L265" s="594"/>
      <c r="M265" s="632" t="e">
        <f>+F265*J265</f>
        <v>#REF!</v>
      </c>
      <c r="N265" s="633"/>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row>
    <row r="266" spans="2:88" s="45" customFormat="1" ht="37.5" customHeight="1" thickBot="1">
      <c r="B266" s="92"/>
      <c r="C266" s="51"/>
      <c r="D266" s="50"/>
      <c r="E266" s="49"/>
      <c r="F266" s="48"/>
      <c r="G266" s="48"/>
      <c r="H266" s="47"/>
      <c r="I266" s="607" t="s">
        <v>24</v>
      </c>
      <c r="J266" s="608"/>
      <c r="K266" s="607">
        <f>SUM(K263:L265)</f>
        <v>25428884.255299997</v>
      </c>
      <c r="L266" s="609"/>
      <c r="M266" s="607" t="e">
        <f>SUM(M263:N265)</f>
        <v>#REF!</v>
      </c>
      <c r="N266" s="609"/>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row>
    <row r="267" spans="2:88" ht="8.25" customHeight="1" thickBot="1">
      <c r="B267" s="42"/>
      <c r="C267" s="32"/>
      <c r="D267" s="32"/>
      <c r="E267" s="32"/>
      <c r="F267" s="41"/>
      <c r="G267" s="41"/>
      <c r="H267" s="41"/>
      <c r="I267" s="32"/>
      <c r="J267" s="41"/>
      <c r="K267" s="44"/>
      <c r="L267" s="44"/>
      <c r="M267" s="44"/>
      <c r="N267" s="44"/>
    </row>
    <row r="268" spans="2:88" s="1" customFormat="1" ht="29.25" customHeight="1" thickBot="1">
      <c r="B268" s="96">
        <v>8</v>
      </c>
      <c r="C268" s="95" t="s">
        <v>30</v>
      </c>
      <c r="D268" s="75"/>
      <c r="E268" s="75"/>
      <c r="F268" s="75"/>
      <c r="G268" s="75"/>
      <c r="H268" s="75"/>
      <c r="I268" s="75"/>
      <c r="J268" s="75"/>
      <c r="K268" s="75"/>
      <c r="L268" s="75"/>
      <c r="M268" s="75"/>
      <c r="N268" s="7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row>
    <row r="269" spans="2:88" s="1" customFormat="1" ht="37.5" customHeight="1">
      <c r="B269" s="73" t="s">
        <v>490</v>
      </c>
      <c r="C269" s="118" t="s">
        <v>491</v>
      </c>
      <c r="D269" s="117"/>
      <c r="E269" s="116"/>
      <c r="F269" s="384"/>
      <c r="G269" s="374"/>
      <c r="H269" s="69"/>
      <c r="I269" s="115"/>
      <c r="J269" s="67"/>
      <c r="K269" s="590"/>
      <c r="L269" s="591"/>
      <c r="M269" s="630"/>
      <c r="N269" s="631"/>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row>
    <row r="270" spans="2:88" s="1" customFormat="1" ht="37.5" customHeight="1">
      <c r="B270" s="66" t="s">
        <v>492</v>
      </c>
      <c r="C270" s="106" t="s">
        <v>493</v>
      </c>
      <c r="D270" s="105" t="s">
        <v>80</v>
      </c>
      <c r="E270" s="104">
        <v>300.77</v>
      </c>
      <c r="F270" s="378">
        <v>20426.38</v>
      </c>
      <c r="G270" s="372">
        <f>+F270*E270</f>
        <v>6143642.3125999998</v>
      </c>
      <c r="H270" s="62" t="e">
        <f>+#REF!</f>
        <v>#REF!</v>
      </c>
      <c r="I270" s="81"/>
      <c r="J270" s="60" t="e">
        <f>+H270+I270</f>
        <v>#REF!</v>
      </c>
      <c r="K270" s="587">
        <f>+F270*I270</f>
        <v>0</v>
      </c>
      <c r="L270" s="588"/>
      <c r="M270" s="605" t="e">
        <f>+F270*J270</f>
        <v>#REF!</v>
      </c>
      <c r="N270" s="606"/>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row>
    <row r="271" spans="2:88" s="45" customFormat="1" ht="37.5" customHeight="1">
      <c r="B271" s="66" t="s">
        <v>494</v>
      </c>
      <c r="C271" s="106" t="s">
        <v>495</v>
      </c>
      <c r="D271" s="105" t="s">
        <v>80</v>
      </c>
      <c r="E271" s="104">
        <v>254.47</v>
      </c>
      <c r="F271" s="378">
        <v>24645.32</v>
      </c>
      <c r="G271" s="372">
        <f>+F271*E271</f>
        <v>6271494.5804000003</v>
      </c>
      <c r="H271" s="62" t="e">
        <f>+#REF!</f>
        <v>#REF!</v>
      </c>
      <c r="I271" s="81"/>
      <c r="J271" s="60" t="e">
        <f>+H271+I271</f>
        <v>#REF!</v>
      </c>
      <c r="K271" s="587">
        <f>+F271*I271</f>
        <v>0</v>
      </c>
      <c r="L271" s="588"/>
      <c r="M271" s="605" t="e">
        <f>+F271*J271</f>
        <v>#REF!</v>
      </c>
      <c r="N271" s="60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row>
    <row r="272" spans="2:88" s="1" customFormat="1" ht="37.5" customHeight="1">
      <c r="B272" s="66" t="s">
        <v>496</v>
      </c>
      <c r="C272" s="106" t="s">
        <v>497</v>
      </c>
      <c r="D272" s="105" t="s">
        <v>93</v>
      </c>
      <c r="E272" s="104">
        <v>94.85</v>
      </c>
      <c r="F272" s="378">
        <v>10070.049999999999</v>
      </c>
      <c r="G272" s="372">
        <f>+F272*E272</f>
        <v>955144.24249999982</v>
      </c>
      <c r="H272" s="62" t="e">
        <f>+#REF!</f>
        <v>#REF!</v>
      </c>
      <c r="I272" s="81"/>
      <c r="J272" s="60" t="e">
        <f>+H272+I272</f>
        <v>#REF!</v>
      </c>
      <c r="K272" s="587">
        <f>+F272*I272</f>
        <v>0</v>
      </c>
      <c r="L272" s="588"/>
      <c r="M272" s="605" t="e">
        <f>+F272*J272</f>
        <v>#REF!</v>
      </c>
      <c r="N272" s="606"/>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row>
    <row r="273" spans="2:88" s="1" customFormat="1" ht="37.5" customHeight="1">
      <c r="B273" s="114">
        <v>8.1999999999999993</v>
      </c>
      <c r="C273" s="113" t="s">
        <v>498</v>
      </c>
      <c r="D273" s="112"/>
      <c r="E273" s="111"/>
      <c r="F273" s="379"/>
      <c r="G273" s="110"/>
      <c r="H273" s="62"/>
      <c r="I273" s="108"/>
      <c r="J273" s="107"/>
      <c r="K273" s="635"/>
      <c r="L273" s="602"/>
      <c r="M273" s="603"/>
      <c r="N273" s="60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row>
    <row r="274" spans="2:88" s="1" customFormat="1" ht="30" customHeight="1">
      <c r="B274" s="66" t="s">
        <v>499</v>
      </c>
      <c r="C274" s="106" t="s">
        <v>500</v>
      </c>
      <c r="D274" s="105" t="s">
        <v>80</v>
      </c>
      <c r="E274" s="104">
        <f>+E270</f>
        <v>300.77</v>
      </c>
      <c r="F274" s="378">
        <v>11452.82</v>
      </c>
      <c r="G274" s="372">
        <f t="shared" ref="G274:G282" si="42">+F274*E274</f>
        <v>3444664.6713999999</v>
      </c>
      <c r="H274" s="62" t="e">
        <f>+#REF!</f>
        <v>#REF!</v>
      </c>
      <c r="I274" s="81">
        <v>286.35000000000002</v>
      </c>
      <c r="J274" s="60" t="e">
        <f t="shared" ref="J274:J282" si="43">+H274+I274</f>
        <v>#REF!</v>
      </c>
      <c r="K274" s="587">
        <f t="shared" ref="K274:K282" si="44">+F274*I274</f>
        <v>3279515.0070000002</v>
      </c>
      <c r="L274" s="588"/>
      <c r="M274" s="605" t="e">
        <f t="shared" ref="M274:M282" si="45">+F274*J274</f>
        <v>#REF!</v>
      </c>
      <c r="N274" s="606"/>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row>
    <row r="275" spans="2:88" s="362" customFormat="1" ht="37.5" customHeight="1">
      <c r="B275" s="66" t="s">
        <v>501</v>
      </c>
      <c r="C275" s="106" t="s">
        <v>502</v>
      </c>
      <c r="D275" s="105" t="s">
        <v>80</v>
      </c>
      <c r="E275" s="104">
        <f>+E271</f>
        <v>254.47</v>
      </c>
      <c r="F275" s="378">
        <v>44115.34</v>
      </c>
      <c r="G275" s="372">
        <f t="shared" si="42"/>
        <v>11226030.569799999</v>
      </c>
      <c r="H275" s="62" t="e">
        <f>+#REF!</f>
        <v>#REF!</v>
      </c>
      <c r="I275" s="81">
        <v>0</v>
      </c>
      <c r="J275" s="60" t="e">
        <f t="shared" si="43"/>
        <v>#REF!</v>
      </c>
      <c r="K275" s="587">
        <f t="shared" si="44"/>
        <v>0</v>
      </c>
      <c r="L275" s="588"/>
      <c r="M275" s="605" t="e">
        <f t="shared" si="45"/>
        <v>#REF!</v>
      </c>
      <c r="N275" s="606"/>
      <c r="O275" s="361"/>
      <c r="P275" s="361"/>
      <c r="Q275" s="361"/>
      <c r="R275" s="361"/>
      <c r="S275" s="36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c r="AS275" s="361"/>
      <c r="AT275" s="361"/>
      <c r="AU275" s="361"/>
      <c r="AV275" s="361"/>
      <c r="AW275" s="361"/>
      <c r="AX275" s="361"/>
      <c r="AY275" s="361"/>
      <c r="AZ275" s="361"/>
      <c r="BA275" s="361"/>
      <c r="BB275" s="361"/>
      <c r="BC275" s="361"/>
      <c r="BD275" s="361"/>
      <c r="BE275" s="361"/>
      <c r="BF275" s="361"/>
      <c r="BG275" s="361"/>
      <c r="BH275" s="361"/>
      <c r="BI275" s="361"/>
      <c r="BJ275" s="361"/>
      <c r="BK275" s="361"/>
      <c r="BL275" s="361"/>
      <c r="BM275" s="361"/>
      <c r="BN275" s="361"/>
      <c r="BO275" s="361"/>
      <c r="BP275" s="361"/>
      <c r="BQ275" s="361"/>
      <c r="BR275" s="361"/>
      <c r="BS275" s="361"/>
      <c r="BT275" s="361"/>
      <c r="BU275" s="361"/>
      <c r="BV275" s="361"/>
      <c r="BW275" s="361"/>
      <c r="BX275" s="361"/>
      <c r="BY275" s="361"/>
      <c r="BZ275" s="361"/>
      <c r="CA275" s="361"/>
      <c r="CB275" s="361"/>
      <c r="CC275" s="361"/>
      <c r="CD275" s="361"/>
      <c r="CE275" s="361"/>
      <c r="CF275" s="361"/>
      <c r="CG275" s="361"/>
      <c r="CH275" s="361"/>
      <c r="CI275" s="361"/>
      <c r="CJ275" s="361"/>
    </row>
    <row r="276" spans="2:88" s="362" customFormat="1" ht="37.5" customHeight="1">
      <c r="B276" s="66" t="s">
        <v>503</v>
      </c>
      <c r="C276" s="106" t="s">
        <v>504</v>
      </c>
      <c r="D276" s="105" t="s">
        <v>93</v>
      </c>
      <c r="E276" s="104">
        <f>33.13+33.13+12.73+12.73</f>
        <v>91.720000000000013</v>
      </c>
      <c r="F276" s="378">
        <v>20516.009999999998</v>
      </c>
      <c r="G276" s="372">
        <f t="shared" si="42"/>
        <v>1881728.4372</v>
      </c>
      <c r="H276" s="62" t="e">
        <f>+#REF!</f>
        <v>#REF!</v>
      </c>
      <c r="I276" s="81">
        <v>0</v>
      </c>
      <c r="J276" s="60" t="e">
        <f t="shared" si="43"/>
        <v>#REF!</v>
      </c>
      <c r="K276" s="587">
        <f t="shared" si="44"/>
        <v>0</v>
      </c>
      <c r="L276" s="588"/>
      <c r="M276" s="605" t="e">
        <f t="shared" si="45"/>
        <v>#REF!</v>
      </c>
      <c r="N276" s="606"/>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c r="AS276" s="361"/>
      <c r="AT276" s="361"/>
      <c r="AU276" s="361"/>
      <c r="AV276" s="361"/>
      <c r="AW276" s="361"/>
      <c r="AX276" s="361"/>
      <c r="AY276" s="361"/>
      <c r="AZ276" s="361"/>
      <c r="BA276" s="361"/>
      <c r="BB276" s="361"/>
      <c r="BC276" s="361"/>
      <c r="BD276" s="361"/>
      <c r="BE276" s="361"/>
      <c r="BF276" s="361"/>
      <c r="BG276" s="361"/>
      <c r="BH276" s="361"/>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c r="CE276" s="361"/>
      <c r="CF276" s="361"/>
      <c r="CG276" s="361"/>
      <c r="CH276" s="361"/>
      <c r="CI276" s="361"/>
      <c r="CJ276" s="361"/>
    </row>
    <row r="277" spans="2:88" s="1" customFormat="1" ht="37.5" customHeight="1">
      <c r="B277" s="66" t="s">
        <v>505</v>
      </c>
      <c r="C277" s="106" t="s">
        <v>506</v>
      </c>
      <c r="D277" s="105" t="s">
        <v>93</v>
      </c>
      <c r="E277" s="104">
        <f>32.63+32.63+12.36+12.36</f>
        <v>89.98</v>
      </c>
      <c r="F277" s="378">
        <v>21022.77</v>
      </c>
      <c r="G277" s="372">
        <f t="shared" si="42"/>
        <v>1891628.8446000002</v>
      </c>
      <c r="H277" s="62" t="e">
        <f>+#REF!</f>
        <v>#REF!</v>
      </c>
      <c r="I277" s="81">
        <v>90</v>
      </c>
      <c r="J277" s="60" t="e">
        <f t="shared" si="43"/>
        <v>#REF!</v>
      </c>
      <c r="K277" s="587">
        <f t="shared" si="44"/>
        <v>1892049.3</v>
      </c>
      <c r="L277" s="588"/>
      <c r="M277" s="605" t="e">
        <f t="shared" si="45"/>
        <v>#REF!</v>
      </c>
      <c r="N277" s="606"/>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row>
    <row r="278" spans="2:88" s="1" customFormat="1" ht="37.5" customHeight="1">
      <c r="B278" s="66" t="s">
        <v>507</v>
      </c>
      <c r="C278" s="106" t="s">
        <v>508</v>
      </c>
      <c r="D278" s="105" t="s">
        <v>93</v>
      </c>
      <c r="E278" s="104">
        <v>94.85</v>
      </c>
      <c r="F278" s="378">
        <v>21529.53</v>
      </c>
      <c r="G278" s="372">
        <f t="shared" si="42"/>
        <v>2042075.9204999998</v>
      </c>
      <c r="H278" s="62" t="e">
        <f>+#REF!</f>
        <v>#REF!</v>
      </c>
      <c r="I278" s="81">
        <v>58.95</v>
      </c>
      <c r="J278" s="60" t="e">
        <f t="shared" si="43"/>
        <v>#REF!</v>
      </c>
      <c r="K278" s="587">
        <f t="shared" si="44"/>
        <v>1269165.7934999999</v>
      </c>
      <c r="L278" s="588"/>
      <c r="M278" s="605" t="e">
        <f t="shared" si="45"/>
        <v>#REF!</v>
      </c>
      <c r="N278" s="606"/>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row>
    <row r="279" spans="2:88" s="1" customFormat="1" ht="37.5" customHeight="1">
      <c r="B279" s="66" t="s">
        <v>509</v>
      </c>
      <c r="C279" s="106" t="s">
        <v>510</v>
      </c>
      <c r="D279" s="105" t="s">
        <v>93</v>
      </c>
      <c r="E279" s="104">
        <v>72.87</v>
      </c>
      <c r="F279" s="378">
        <v>13954.370999999999</v>
      </c>
      <c r="G279" s="372">
        <f t="shared" si="42"/>
        <v>1016855.01477</v>
      </c>
      <c r="H279" s="62" t="e">
        <f>+#REF!</f>
        <v>#REF!</v>
      </c>
      <c r="I279" s="81">
        <v>0</v>
      </c>
      <c r="J279" s="60" t="e">
        <f t="shared" si="43"/>
        <v>#REF!</v>
      </c>
      <c r="K279" s="587">
        <f t="shared" si="44"/>
        <v>0</v>
      </c>
      <c r="L279" s="588"/>
      <c r="M279" s="605" t="e">
        <f t="shared" si="45"/>
        <v>#REF!</v>
      </c>
      <c r="N279" s="606"/>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row>
    <row r="280" spans="2:88" s="1" customFormat="1" ht="45" customHeight="1">
      <c r="B280" s="66" t="s">
        <v>511</v>
      </c>
      <c r="C280" s="106" t="s">
        <v>512</v>
      </c>
      <c r="D280" s="105" t="s">
        <v>93</v>
      </c>
      <c r="E280" s="104">
        <f>300.77-4-1</f>
        <v>295.77</v>
      </c>
      <c r="F280" s="378">
        <v>13954.37</v>
      </c>
      <c r="G280" s="372">
        <f t="shared" si="42"/>
        <v>4127284.0148999998</v>
      </c>
      <c r="H280" s="62" t="e">
        <f>+#REF!</f>
        <v>#REF!</v>
      </c>
      <c r="I280" s="81">
        <v>70</v>
      </c>
      <c r="J280" s="60" t="e">
        <f t="shared" si="43"/>
        <v>#REF!</v>
      </c>
      <c r="K280" s="587">
        <f t="shared" si="44"/>
        <v>976805.9</v>
      </c>
      <c r="L280" s="588"/>
      <c r="M280" s="605" t="e">
        <f t="shared" si="45"/>
        <v>#REF!</v>
      </c>
      <c r="N280" s="606"/>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row>
    <row r="281" spans="2:88" s="1" customFormat="1" ht="27" customHeight="1">
      <c r="B281" s="66" t="s">
        <v>513</v>
      </c>
      <c r="C281" s="106" t="s">
        <v>514</v>
      </c>
      <c r="D281" s="105" t="s">
        <v>193</v>
      </c>
      <c r="E281" s="104">
        <f>8+8+5+5+20</f>
        <v>46</v>
      </c>
      <c r="F281" s="378">
        <v>29850.31</v>
      </c>
      <c r="G281" s="372">
        <f t="shared" si="42"/>
        <v>1373114.26</v>
      </c>
      <c r="H281" s="62" t="e">
        <f>+#REF!</f>
        <v>#REF!</v>
      </c>
      <c r="I281" s="81">
        <v>42</v>
      </c>
      <c r="J281" s="60" t="e">
        <f t="shared" si="43"/>
        <v>#REF!</v>
      </c>
      <c r="K281" s="587">
        <f t="shared" si="44"/>
        <v>1253713.02</v>
      </c>
      <c r="L281" s="588"/>
      <c r="M281" s="605" t="e">
        <f t="shared" si="45"/>
        <v>#REF!</v>
      </c>
      <c r="N281" s="606"/>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row>
    <row r="282" spans="2:88" s="1" customFormat="1" ht="30.75" customHeight="1" thickBot="1">
      <c r="B282" s="59" t="s">
        <v>515</v>
      </c>
      <c r="C282" s="103" t="s">
        <v>516</v>
      </c>
      <c r="D282" s="102" t="s">
        <v>93</v>
      </c>
      <c r="E282" s="101">
        <v>15.4</v>
      </c>
      <c r="F282" s="387">
        <v>25864.17</v>
      </c>
      <c r="G282" s="377">
        <f t="shared" si="42"/>
        <v>398308.21799999999</v>
      </c>
      <c r="H282" s="55" t="e">
        <f>+#REF!</f>
        <v>#REF!</v>
      </c>
      <c r="I282" s="79">
        <v>43.7</v>
      </c>
      <c r="J282" s="53" t="e">
        <f t="shared" si="43"/>
        <v>#REF!</v>
      </c>
      <c r="K282" s="593">
        <f t="shared" si="44"/>
        <v>1130264.2290000001</v>
      </c>
      <c r="L282" s="594"/>
      <c r="M282" s="632" t="e">
        <f t="shared" si="45"/>
        <v>#REF!</v>
      </c>
      <c r="N282" s="633"/>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row>
    <row r="283" spans="2:88" s="45" customFormat="1" ht="37.5" customHeight="1" thickBot="1">
      <c r="B283" s="92"/>
      <c r="C283" s="51"/>
      <c r="D283" s="50"/>
      <c r="E283" s="49"/>
      <c r="F283" s="48"/>
      <c r="G283" s="48"/>
      <c r="H283" s="47"/>
      <c r="I283" s="607" t="s">
        <v>24</v>
      </c>
      <c r="J283" s="608"/>
      <c r="K283" s="607">
        <f>SUM(K269:L282)</f>
        <v>9801513.2495000008</v>
      </c>
      <c r="L283" s="609"/>
      <c r="M283" s="607" t="e">
        <f>SUM(M269:N282)</f>
        <v>#REF!</v>
      </c>
      <c r="N283" s="609"/>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row>
    <row r="284" spans="2:88" ht="8.25" customHeight="1" thickBot="1">
      <c r="B284" s="42"/>
      <c r="C284" s="32"/>
      <c r="D284" s="32"/>
      <c r="E284" s="32"/>
      <c r="F284" s="41"/>
      <c r="G284" s="41"/>
      <c r="H284" s="41"/>
      <c r="I284" s="32"/>
      <c r="J284" s="41"/>
      <c r="K284" s="44"/>
      <c r="L284" s="44"/>
      <c r="M284" s="44"/>
      <c r="N284" s="44"/>
    </row>
    <row r="285" spans="2:88" s="1" customFormat="1" ht="37.5" customHeight="1" thickBot="1">
      <c r="B285" s="78">
        <v>9</v>
      </c>
      <c r="C285" s="77" t="s">
        <v>31</v>
      </c>
      <c r="D285" s="75"/>
      <c r="E285" s="76"/>
      <c r="F285" s="76"/>
      <c r="G285" s="76"/>
      <c r="H285" s="76"/>
      <c r="I285" s="76"/>
      <c r="J285" s="76"/>
      <c r="K285" s="76"/>
      <c r="L285" s="76"/>
      <c r="M285" s="76"/>
      <c r="N285" s="91"/>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row>
    <row r="286" spans="2:88" s="93" customFormat="1" ht="37.5" customHeight="1">
      <c r="B286" s="73">
        <v>9.1</v>
      </c>
      <c r="C286" s="72" t="s">
        <v>517</v>
      </c>
      <c r="D286" s="71"/>
      <c r="E286" s="90"/>
      <c r="F286" s="89"/>
      <c r="G286" s="372"/>
      <c r="H286" s="87"/>
      <c r="I286" s="86"/>
      <c r="J286" s="85"/>
      <c r="K286" s="621"/>
      <c r="L286" s="622"/>
      <c r="M286" s="623"/>
      <c r="N286" s="62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row>
    <row r="287" spans="2:88" s="1" customFormat="1" ht="142.5" customHeight="1">
      <c r="B287" s="66" t="s">
        <v>518</v>
      </c>
      <c r="C287" s="65" t="s">
        <v>519</v>
      </c>
      <c r="D287" s="64" t="s">
        <v>475</v>
      </c>
      <c r="E287" s="82">
        <v>4</v>
      </c>
      <c r="F287" s="378">
        <v>639816.62</v>
      </c>
      <c r="G287" s="372">
        <f>+F287*E287</f>
        <v>2559266.48</v>
      </c>
      <c r="H287" s="62" t="e">
        <f>+#REF!</f>
        <v>#REF!</v>
      </c>
      <c r="I287" s="81">
        <v>3</v>
      </c>
      <c r="J287" s="60" t="e">
        <f>+H287+I287</f>
        <v>#REF!</v>
      </c>
      <c r="K287" s="587">
        <f>+F287*I287</f>
        <v>1919449.8599999999</v>
      </c>
      <c r="L287" s="588"/>
      <c r="M287" s="605" t="e">
        <f>+F287*J287</f>
        <v>#REF!</v>
      </c>
      <c r="N287" s="606"/>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row>
    <row r="288" spans="2:88" s="1" customFormat="1" ht="147.75" customHeight="1">
      <c r="B288" s="66" t="s">
        <v>520</v>
      </c>
      <c r="C288" s="65" t="s">
        <v>521</v>
      </c>
      <c r="D288" s="64" t="s">
        <v>475</v>
      </c>
      <c r="E288" s="82">
        <v>2</v>
      </c>
      <c r="F288" s="378">
        <v>1269146.6200000001</v>
      </c>
      <c r="G288" s="372">
        <f>+F288*E288</f>
        <v>2538293.2400000002</v>
      </c>
      <c r="H288" s="62" t="e">
        <f>+#REF!</f>
        <v>#REF!</v>
      </c>
      <c r="I288" s="81">
        <v>2</v>
      </c>
      <c r="J288" s="60" t="e">
        <f>+H288+I288</f>
        <v>#REF!</v>
      </c>
      <c r="K288" s="587">
        <f>+F288*I288</f>
        <v>2538293.2400000002</v>
      </c>
      <c r="L288" s="588"/>
      <c r="M288" s="605" t="e">
        <f>+F288*J288</f>
        <v>#REF!</v>
      </c>
      <c r="N288" s="606"/>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row>
    <row r="289" spans="2:88" s="1" customFormat="1" ht="149.25" customHeight="1">
      <c r="B289" s="66" t="s">
        <v>522</v>
      </c>
      <c r="C289" s="65" t="s">
        <v>523</v>
      </c>
      <c r="D289" s="64"/>
      <c r="E289" s="82"/>
      <c r="F289" s="378">
        <v>772944.12</v>
      </c>
      <c r="G289" s="372">
        <f>+F289*E289</f>
        <v>0</v>
      </c>
      <c r="H289" s="62" t="e">
        <f>+#REF!</f>
        <v>#REF!</v>
      </c>
      <c r="I289" s="81">
        <v>0</v>
      </c>
      <c r="J289" s="60" t="e">
        <f>+H289+I289</f>
        <v>#REF!</v>
      </c>
      <c r="K289" s="587">
        <f>+F289*I289</f>
        <v>0</v>
      </c>
      <c r="L289" s="588"/>
      <c r="M289" s="605" t="e">
        <f>+F289*J289</f>
        <v>#REF!</v>
      </c>
      <c r="N289" s="606"/>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row>
    <row r="290" spans="2:88" s="93" customFormat="1" ht="25.5" customHeight="1">
      <c r="B290" s="84">
        <v>9.1999999999999993</v>
      </c>
      <c r="C290" s="83" t="s">
        <v>524</v>
      </c>
      <c r="D290" s="100"/>
      <c r="E290" s="99"/>
      <c r="F290" s="382"/>
      <c r="G290" s="372"/>
      <c r="H290" s="62"/>
      <c r="I290" s="98"/>
      <c r="J290" s="97"/>
      <c r="K290" s="636"/>
      <c r="L290" s="597"/>
      <c r="M290" s="619"/>
      <c r="N290" s="620"/>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row>
    <row r="291" spans="2:88" s="1" customFormat="1" ht="104.25" customHeight="1">
      <c r="B291" s="66" t="s">
        <v>525</v>
      </c>
      <c r="C291" s="65" t="s">
        <v>526</v>
      </c>
      <c r="D291" s="64" t="s">
        <v>80</v>
      </c>
      <c r="E291" s="82">
        <v>11.6</v>
      </c>
      <c r="F291" s="378">
        <v>267986.62</v>
      </c>
      <c r="G291" s="372">
        <f t="shared" ref="G291:G297" si="46">+F291*E291</f>
        <v>3108644.7919999999</v>
      </c>
      <c r="H291" s="62" t="e">
        <f>+#REF!</f>
        <v>#REF!</v>
      </c>
      <c r="I291" s="81">
        <v>9.2899999999999991</v>
      </c>
      <c r="J291" s="60" t="e">
        <f t="shared" ref="J291:J297" si="47">+H291+I291</f>
        <v>#REF!</v>
      </c>
      <c r="K291" s="587">
        <f t="shared" ref="K291:K297" si="48">+F291*I291</f>
        <v>2489595.6997999996</v>
      </c>
      <c r="L291" s="588"/>
      <c r="M291" s="605" t="e">
        <f t="shared" ref="M291:M297" si="49">+F291*J291</f>
        <v>#REF!</v>
      </c>
      <c r="N291" s="606"/>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row>
    <row r="292" spans="2:88" s="1" customFormat="1" ht="96" customHeight="1">
      <c r="B292" s="66" t="s">
        <v>527</v>
      </c>
      <c r="C292" s="65" t="s">
        <v>528</v>
      </c>
      <c r="D292" s="64" t="s">
        <v>80</v>
      </c>
      <c r="E292" s="82">
        <f>6.54+5.56</f>
        <v>12.1</v>
      </c>
      <c r="F292" s="378">
        <v>267986.62</v>
      </c>
      <c r="G292" s="372">
        <f t="shared" si="46"/>
        <v>3242638.102</v>
      </c>
      <c r="H292" s="62" t="e">
        <f>+#REF!</f>
        <v>#REF!</v>
      </c>
      <c r="I292" s="81">
        <v>12.14</v>
      </c>
      <c r="J292" s="60" t="e">
        <f t="shared" si="47"/>
        <v>#REF!</v>
      </c>
      <c r="K292" s="587">
        <f t="shared" si="48"/>
        <v>3253357.5668000001</v>
      </c>
      <c r="L292" s="588"/>
      <c r="M292" s="605" t="e">
        <f t="shared" si="49"/>
        <v>#REF!</v>
      </c>
      <c r="N292" s="606"/>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row>
    <row r="293" spans="2:88" s="1" customFormat="1" ht="98.25" customHeight="1">
      <c r="B293" s="66" t="s">
        <v>529</v>
      </c>
      <c r="C293" s="65" t="s">
        <v>530</v>
      </c>
      <c r="D293" s="64" t="s">
        <v>80</v>
      </c>
      <c r="E293" s="82"/>
      <c r="F293" s="378">
        <v>267986.62</v>
      </c>
      <c r="G293" s="372">
        <f t="shared" si="46"/>
        <v>0</v>
      </c>
      <c r="H293" s="62" t="e">
        <f>+#REF!</f>
        <v>#REF!</v>
      </c>
      <c r="I293" s="81">
        <v>0</v>
      </c>
      <c r="J293" s="60" t="e">
        <f t="shared" si="47"/>
        <v>#REF!</v>
      </c>
      <c r="K293" s="587">
        <f t="shared" si="48"/>
        <v>0</v>
      </c>
      <c r="L293" s="588"/>
      <c r="M293" s="605" t="e">
        <f t="shared" si="49"/>
        <v>#REF!</v>
      </c>
      <c r="N293" s="606"/>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row>
    <row r="294" spans="2:88" s="1" customFormat="1" ht="100.5" customHeight="1">
      <c r="B294" s="66" t="s">
        <v>531</v>
      </c>
      <c r="C294" s="65" t="s">
        <v>532</v>
      </c>
      <c r="D294" s="64" t="s">
        <v>80</v>
      </c>
      <c r="E294" s="82">
        <v>7.47</v>
      </c>
      <c r="F294" s="378">
        <v>267986.62</v>
      </c>
      <c r="G294" s="372">
        <f t="shared" si="46"/>
        <v>2001860.0514</v>
      </c>
      <c r="H294" s="62" t="e">
        <f>+#REF!</f>
        <v>#REF!</v>
      </c>
      <c r="I294" s="81">
        <v>7.62</v>
      </c>
      <c r="J294" s="60" t="e">
        <f t="shared" si="47"/>
        <v>#REF!</v>
      </c>
      <c r="K294" s="587">
        <f t="shared" si="48"/>
        <v>2042058.0444</v>
      </c>
      <c r="L294" s="588"/>
      <c r="M294" s="605" t="e">
        <f t="shared" si="49"/>
        <v>#REF!</v>
      </c>
      <c r="N294" s="606"/>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row>
    <row r="295" spans="2:88" s="1" customFormat="1" ht="94.5" customHeight="1">
      <c r="B295" s="66" t="s">
        <v>533</v>
      </c>
      <c r="C295" s="65" t="s">
        <v>534</v>
      </c>
      <c r="D295" s="64" t="s">
        <v>80</v>
      </c>
      <c r="E295" s="82">
        <v>5.0999999999999996</v>
      </c>
      <c r="F295" s="378">
        <v>267986.62</v>
      </c>
      <c r="G295" s="372">
        <f t="shared" si="46"/>
        <v>1366731.7619999999</v>
      </c>
      <c r="H295" s="62" t="e">
        <f>+#REF!</f>
        <v>#REF!</v>
      </c>
      <c r="I295" s="81">
        <v>2.5499999999999998</v>
      </c>
      <c r="J295" s="60" t="e">
        <f t="shared" si="47"/>
        <v>#REF!</v>
      </c>
      <c r="K295" s="587">
        <f t="shared" si="48"/>
        <v>683365.88099999994</v>
      </c>
      <c r="L295" s="588"/>
      <c r="M295" s="605" t="e">
        <f t="shared" si="49"/>
        <v>#REF!</v>
      </c>
      <c r="N295" s="606"/>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row>
    <row r="296" spans="2:88" s="1" customFormat="1" ht="89.25" customHeight="1">
      <c r="B296" s="66" t="s">
        <v>535</v>
      </c>
      <c r="C296" s="65" t="s">
        <v>536</v>
      </c>
      <c r="D296" s="64" t="s">
        <v>80</v>
      </c>
      <c r="E296" s="82">
        <f>63.27+16.65</f>
        <v>79.92</v>
      </c>
      <c r="F296" s="378">
        <v>267986.62</v>
      </c>
      <c r="G296" s="372">
        <f t="shared" si="46"/>
        <v>21417490.670400001</v>
      </c>
      <c r="H296" s="62" t="e">
        <f>+#REF!</f>
        <v>#REF!</v>
      </c>
      <c r="I296" s="81">
        <v>69.37</v>
      </c>
      <c r="J296" s="60" t="e">
        <f t="shared" si="47"/>
        <v>#REF!</v>
      </c>
      <c r="K296" s="587">
        <f t="shared" si="48"/>
        <v>18590231.829399999</v>
      </c>
      <c r="L296" s="588"/>
      <c r="M296" s="605" t="e">
        <f t="shared" si="49"/>
        <v>#REF!</v>
      </c>
      <c r="N296" s="606"/>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row>
    <row r="297" spans="2:88" s="1" customFormat="1" ht="89.25" customHeight="1">
      <c r="B297" s="66" t="s">
        <v>537</v>
      </c>
      <c r="C297" s="65" t="s">
        <v>536</v>
      </c>
      <c r="D297" s="64" t="s">
        <v>80</v>
      </c>
      <c r="E297" s="82">
        <v>8.43</v>
      </c>
      <c r="F297" s="378">
        <v>267986.62</v>
      </c>
      <c r="G297" s="372">
        <f t="shared" si="46"/>
        <v>2259127.2065999997</v>
      </c>
      <c r="H297" s="62" t="e">
        <f>+#REF!</f>
        <v>#REF!</v>
      </c>
      <c r="I297" s="81">
        <v>0</v>
      </c>
      <c r="J297" s="60" t="e">
        <f t="shared" si="47"/>
        <v>#REF!</v>
      </c>
      <c r="K297" s="587">
        <f t="shared" si="48"/>
        <v>0</v>
      </c>
      <c r="L297" s="588"/>
      <c r="M297" s="605" t="e">
        <f t="shared" si="49"/>
        <v>#REF!</v>
      </c>
      <c r="N297" s="606"/>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row>
    <row r="298" spans="2:88" s="1" customFormat="1" ht="36" customHeight="1">
      <c r="B298" s="84">
        <v>9.3000000000000007</v>
      </c>
      <c r="C298" s="83" t="s">
        <v>538</v>
      </c>
      <c r="D298" s="100"/>
      <c r="E298" s="99"/>
      <c r="F298" s="382"/>
      <c r="G298" s="372"/>
      <c r="H298" s="62"/>
      <c r="I298" s="98"/>
      <c r="J298" s="97"/>
      <c r="K298" s="636"/>
      <c r="L298" s="597"/>
      <c r="M298" s="619"/>
      <c r="N298" s="620"/>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row>
    <row r="299" spans="2:88" s="1" customFormat="1" ht="132.75" customHeight="1">
      <c r="B299" s="66" t="s">
        <v>539</v>
      </c>
      <c r="C299" s="65" t="s">
        <v>540</v>
      </c>
      <c r="D299" s="64" t="s">
        <v>80</v>
      </c>
      <c r="E299" s="82">
        <f>(16*(1.05*0.45))+(50*(1.06*0.45))</f>
        <v>31.410000000000004</v>
      </c>
      <c r="F299" s="378">
        <v>334936.62</v>
      </c>
      <c r="G299" s="372">
        <f>+F299*E299</f>
        <v>10520359.234200001</v>
      </c>
      <c r="H299" s="62" t="e">
        <f>+#REF!</f>
        <v>#REF!</v>
      </c>
      <c r="I299" s="81">
        <f>23.04+15.07</f>
        <v>38.11</v>
      </c>
      <c r="J299" s="60" t="e">
        <f>+H299+I299</f>
        <v>#REF!</v>
      </c>
      <c r="K299" s="587">
        <f>+F299*I299</f>
        <v>12764434.588199999</v>
      </c>
      <c r="L299" s="588"/>
      <c r="M299" s="605" t="e">
        <f>+F299*J299</f>
        <v>#REF!</v>
      </c>
      <c r="N299" s="606"/>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row>
    <row r="300" spans="2:88" s="1" customFormat="1" ht="130.5" customHeight="1">
      <c r="B300" s="66" t="s">
        <v>541</v>
      </c>
      <c r="C300" s="65" t="s">
        <v>542</v>
      </c>
      <c r="D300" s="64" t="s">
        <v>80</v>
      </c>
      <c r="E300" s="82">
        <f>4*((3.54*0.98)/2)</f>
        <v>6.9383999999999997</v>
      </c>
      <c r="F300" s="378">
        <v>334936.62</v>
      </c>
      <c r="G300" s="372">
        <f>+F300*E300</f>
        <v>2323924.2442079997</v>
      </c>
      <c r="H300" s="62" t="e">
        <f>+#REF!</f>
        <v>#REF!</v>
      </c>
      <c r="I300" s="81">
        <v>2.4</v>
      </c>
      <c r="J300" s="60" t="e">
        <f>+H300+I300</f>
        <v>#REF!</v>
      </c>
      <c r="K300" s="587">
        <f>+F300*I300</f>
        <v>803847.88799999992</v>
      </c>
      <c r="L300" s="588"/>
      <c r="M300" s="605" t="e">
        <f>+F300*J300</f>
        <v>#REF!</v>
      </c>
      <c r="N300" s="606"/>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row>
    <row r="301" spans="2:88" s="93" customFormat="1" ht="41.25" customHeight="1">
      <c r="B301" s="84">
        <v>9.4</v>
      </c>
      <c r="C301" s="83" t="s">
        <v>543</v>
      </c>
      <c r="D301" s="100"/>
      <c r="E301" s="99"/>
      <c r="F301" s="382"/>
      <c r="G301" s="372"/>
      <c r="H301" s="62"/>
      <c r="I301" s="98"/>
      <c r="J301" s="97"/>
      <c r="K301" s="636"/>
      <c r="L301" s="597"/>
      <c r="M301" s="619"/>
      <c r="N301" s="620"/>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row>
    <row r="302" spans="2:88" s="1" customFormat="1" ht="89.25" customHeight="1">
      <c r="B302" s="66" t="s">
        <v>544</v>
      </c>
      <c r="C302" s="65" t="s">
        <v>545</v>
      </c>
      <c r="D302" s="64" t="s">
        <v>80</v>
      </c>
      <c r="E302" s="82">
        <v>2</v>
      </c>
      <c r="F302" s="378">
        <v>47016.18</v>
      </c>
      <c r="G302" s="372">
        <f>+F302*E302</f>
        <v>94032.36</v>
      </c>
      <c r="H302" s="62" t="e">
        <f>+#REF!</f>
        <v>#REF!</v>
      </c>
      <c r="I302" s="81">
        <v>0</v>
      </c>
      <c r="J302" s="60" t="e">
        <f>+H302+I302</f>
        <v>#REF!</v>
      </c>
      <c r="K302" s="587">
        <f>+F302*I302</f>
        <v>0</v>
      </c>
      <c r="L302" s="588"/>
      <c r="M302" s="605" t="e">
        <f>+F302*J302</f>
        <v>#REF!</v>
      </c>
      <c r="N302" s="606"/>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row>
    <row r="303" spans="2:88" s="93" customFormat="1" ht="33.75" customHeight="1">
      <c r="B303" s="84">
        <v>9.5</v>
      </c>
      <c r="C303" s="83" t="s">
        <v>546</v>
      </c>
      <c r="D303" s="100"/>
      <c r="E303" s="99"/>
      <c r="F303" s="382"/>
      <c r="G303" s="372"/>
      <c r="H303" s="62"/>
      <c r="I303" s="98"/>
      <c r="J303" s="97"/>
      <c r="K303" s="636"/>
      <c r="L303" s="597"/>
      <c r="M303" s="619"/>
      <c r="N303" s="620"/>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94"/>
      <c r="CD303" s="94"/>
      <c r="CE303" s="94"/>
      <c r="CF303" s="94"/>
      <c r="CG303" s="94"/>
      <c r="CH303" s="94"/>
      <c r="CI303" s="94"/>
      <c r="CJ303" s="94"/>
    </row>
    <row r="304" spans="2:88" s="1" customFormat="1" ht="56.25" customHeight="1" thickBot="1">
      <c r="B304" s="59" t="s">
        <v>547</v>
      </c>
      <c r="C304" s="58" t="s">
        <v>548</v>
      </c>
      <c r="D304" s="57" t="s">
        <v>80</v>
      </c>
      <c r="E304" s="80">
        <f>+(2.72*1*12)+(1.26*1*2)+(1.33*1*2)</f>
        <v>37.820000000000007</v>
      </c>
      <c r="F304" s="387">
        <v>432107.38</v>
      </c>
      <c r="G304" s="377">
        <f>+F304*E304</f>
        <v>16342301.111600004</v>
      </c>
      <c r="H304" s="55" t="e">
        <f>+#REF!</f>
        <v>#REF!</v>
      </c>
      <c r="I304" s="79">
        <v>45.54</v>
      </c>
      <c r="J304" s="53" t="e">
        <f>+H304+I304</f>
        <v>#REF!</v>
      </c>
      <c r="K304" s="593">
        <f>+F304*I304</f>
        <v>19678170.085200001</v>
      </c>
      <c r="L304" s="594"/>
      <c r="M304" s="632" t="e">
        <f>+F304*J304</f>
        <v>#REF!</v>
      </c>
      <c r="N304" s="633"/>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row>
    <row r="305" spans="2:88" s="45" customFormat="1" ht="37.5" customHeight="1" thickBot="1">
      <c r="B305" s="92"/>
      <c r="C305" s="51"/>
      <c r="D305" s="50"/>
      <c r="E305" s="49"/>
      <c r="F305" s="48"/>
      <c r="G305" s="48"/>
      <c r="H305" s="47"/>
      <c r="I305" s="607" t="s">
        <v>24</v>
      </c>
      <c r="J305" s="608"/>
      <c r="K305" s="607">
        <f>SUM(K286:L304)</f>
        <v>64762804.682799995</v>
      </c>
      <c r="L305" s="609"/>
      <c r="M305" s="607" t="e">
        <f>SUM(M286:N304)</f>
        <v>#REF!</v>
      </c>
      <c r="N305" s="609"/>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row>
    <row r="306" spans="2:88" ht="8.25" customHeight="1" thickBot="1">
      <c r="B306" s="42"/>
      <c r="C306" s="32"/>
      <c r="D306" s="32"/>
      <c r="E306" s="32"/>
      <c r="F306" s="41"/>
      <c r="G306" s="41"/>
      <c r="H306" s="41"/>
      <c r="I306" s="32"/>
      <c r="J306" s="41"/>
      <c r="K306" s="44"/>
      <c r="L306" s="44"/>
      <c r="M306" s="44"/>
      <c r="N306" s="44"/>
    </row>
    <row r="307" spans="2:88" s="1" customFormat="1" ht="37.5" customHeight="1" thickBot="1">
      <c r="B307" s="96">
        <v>10</v>
      </c>
      <c r="C307" s="95" t="s">
        <v>549</v>
      </c>
      <c r="D307" s="75"/>
      <c r="E307" s="75"/>
      <c r="F307" s="75"/>
      <c r="G307" s="75"/>
      <c r="H307" s="75"/>
      <c r="I307" s="75"/>
      <c r="J307" s="75"/>
      <c r="K307" s="75"/>
      <c r="L307" s="75"/>
      <c r="M307" s="75"/>
      <c r="N307" s="7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row>
    <row r="308" spans="2:88" s="93" customFormat="1" ht="37.5" customHeight="1">
      <c r="B308" s="73">
        <v>10.1</v>
      </c>
      <c r="C308" s="72" t="s">
        <v>550</v>
      </c>
      <c r="D308" s="71"/>
      <c r="E308" s="90"/>
      <c r="F308" s="89"/>
      <c r="G308" s="88"/>
      <c r="H308" s="87"/>
      <c r="I308" s="86"/>
      <c r="J308" s="85"/>
      <c r="K308" s="621"/>
      <c r="L308" s="622"/>
      <c r="M308" s="623"/>
      <c r="N308" s="62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row>
    <row r="309" spans="2:88" s="45" customFormat="1" ht="34.5" customHeight="1">
      <c r="B309" s="66" t="s">
        <v>551</v>
      </c>
      <c r="C309" s="65" t="s">
        <v>552</v>
      </c>
      <c r="D309" s="64" t="s">
        <v>80</v>
      </c>
      <c r="E309" s="82">
        <f>+E265</f>
        <v>92.89</v>
      </c>
      <c r="F309" s="378">
        <v>17576.32</v>
      </c>
      <c r="G309" s="372">
        <f>+F309*E309</f>
        <v>1632664.3648000001</v>
      </c>
      <c r="H309" s="62" t="e">
        <f>+#REF!</f>
        <v>#REF!</v>
      </c>
      <c r="I309" s="81">
        <f>13.42+6.75+22.21+35.66+50.02+55.05</f>
        <v>183.11</v>
      </c>
      <c r="J309" s="60" t="e">
        <f>+H309+I309</f>
        <v>#REF!</v>
      </c>
      <c r="K309" s="587">
        <f>+F309*I309</f>
        <v>3218399.9552000002</v>
      </c>
      <c r="L309" s="588"/>
      <c r="M309" s="605" t="e">
        <f>+F309*J309</f>
        <v>#REF!</v>
      </c>
      <c r="N309" s="60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row>
    <row r="310" spans="2:88" s="45" customFormat="1" ht="31.5" customHeight="1">
      <c r="B310" s="84">
        <v>10.199999999999999</v>
      </c>
      <c r="C310" s="83" t="s">
        <v>553</v>
      </c>
      <c r="D310" s="64"/>
      <c r="E310" s="82"/>
      <c r="F310" s="378"/>
      <c r="G310" s="110"/>
      <c r="H310" s="62"/>
      <c r="I310" s="81"/>
      <c r="J310" s="60"/>
      <c r="K310" s="587"/>
      <c r="L310" s="588"/>
      <c r="M310" s="605"/>
      <c r="N310" s="60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row>
    <row r="311" spans="2:88" s="45" customFormat="1" ht="37.5" customHeight="1" thickBot="1">
      <c r="B311" s="59" t="s">
        <v>554</v>
      </c>
      <c r="C311" s="58" t="s">
        <v>555</v>
      </c>
      <c r="D311" s="57" t="s">
        <v>80</v>
      </c>
      <c r="E311" s="80">
        <v>45.31</v>
      </c>
      <c r="F311" s="387">
        <v>19667.919999999998</v>
      </c>
      <c r="G311" s="377">
        <f>+F311*E311</f>
        <v>891153.45519999997</v>
      </c>
      <c r="H311" s="55" t="e">
        <f>+#REF!</f>
        <v>#REF!</v>
      </c>
      <c r="I311" s="79">
        <v>47.16</v>
      </c>
      <c r="J311" s="53" t="e">
        <f>+H311+I311</f>
        <v>#REF!</v>
      </c>
      <c r="K311" s="593">
        <f>+F311*I311</f>
        <v>927539.10719999985</v>
      </c>
      <c r="L311" s="594"/>
      <c r="M311" s="632" t="e">
        <f>+F311*J311</f>
        <v>#REF!</v>
      </c>
      <c r="N311" s="633"/>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row>
    <row r="312" spans="2:88" s="45" customFormat="1" ht="37.5" customHeight="1" thickBot="1">
      <c r="B312" s="92"/>
      <c r="C312" s="51"/>
      <c r="D312" s="50"/>
      <c r="E312" s="49"/>
      <c r="F312" s="48"/>
      <c r="G312" s="48"/>
      <c r="H312" s="47"/>
      <c r="I312" s="607" t="s">
        <v>24</v>
      </c>
      <c r="J312" s="608"/>
      <c r="K312" s="607">
        <f>SUM(K308:L311)</f>
        <v>4145939.0624000002</v>
      </c>
      <c r="L312" s="609"/>
      <c r="M312" s="607" t="e">
        <f>SUM(M308:N311)</f>
        <v>#REF!</v>
      </c>
      <c r="N312" s="609"/>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row>
    <row r="313" spans="2:88" ht="8.25" customHeight="1" thickBot="1">
      <c r="B313" s="42"/>
      <c r="C313" s="32"/>
      <c r="D313" s="32"/>
      <c r="E313" s="32"/>
      <c r="F313" s="41"/>
      <c r="G313" s="41"/>
      <c r="H313" s="41"/>
      <c r="I313" s="32"/>
      <c r="J313" s="41"/>
      <c r="K313" s="44"/>
      <c r="L313" s="44"/>
      <c r="M313" s="44"/>
      <c r="N313" s="44"/>
    </row>
    <row r="314" spans="2:88" s="1" customFormat="1" ht="37.5" customHeight="1" thickBot="1">
      <c r="B314" s="78">
        <v>11</v>
      </c>
      <c r="C314" s="77" t="s">
        <v>32</v>
      </c>
      <c r="D314" s="76"/>
      <c r="E314" s="76"/>
      <c r="F314" s="76"/>
      <c r="G314" s="76"/>
      <c r="H314" s="76"/>
      <c r="I314" s="76"/>
      <c r="J314" s="76"/>
      <c r="K314" s="76"/>
      <c r="L314" s="76"/>
      <c r="M314" s="76"/>
      <c r="N314" s="91"/>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row>
    <row r="315" spans="2:88" s="45" customFormat="1" ht="27.75" customHeight="1">
      <c r="B315" s="73">
        <v>11.1</v>
      </c>
      <c r="C315" s="72" t="s">
        <v>556</v>
      </c>
      <c r="D315" s="71"/>
      <c r="E315" s="90"/>
      <c r="F315" s="89"/>
      <c r="G315" s="88"/>
      <c r="H315" s="87"/>
      <c r="I315" s="86"/>
      <c r="J315" s="85"/>
      <c r="K315" s="621"/>
      <c r="L315" s="622"/>
      <c r="M315" s="623"/>
      <c r="N315" s="624"/>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row>
    <row r="316" spans="2:88" s="45" customFormat="1" ht="29.25" customHeight="1">
      <c r="B316" s="66" t="s">
        <v>557</v>
      </c>
      <c r="C316" s="65" t="s">
        <v>558</v>
      </c>
      <c r="D316" s="64" t="s">
        <v>475</v>
      </c>
      <c r="E316" s="82">
        <v>2</v>
      </c>
      <c r="F316" s="378">
        <v>25852.34</v>
      </c>
      <c r="G316" s="372">
        <f>+F316*E316</f>
        <v>51704.68</v>
      </c>
      <c r="H316" s="62" t="e">
        <f>+#REF!</f>
        <v>#REF!</v>
      </c>
      <c r="I316" s="81">
        <v>0</v>
      </c>
      <c r="J316" s="60" t="e">
        <f>+H316+I316</f>
        <v>#REF!</v>
      </c>
      <c r="K316" s="587">
        <f>+F316*I316</f>
        <v>0</v>
      </c>
      <c r="L316" s="588"/>
      <c r="M316" s="605" t="e">
        <f>+F316*J316</f>
        <v>#REF!</v>
      </c>
      <c r="N316" s="60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row>
    <row r="317" spans="2:88" s="45" customFormat="1" ht="27" customHeight="1">
      <c r="B317" s="84">
        <v>11.2</v>
      </c>
      <c r="C317" s="83" t="s">
        <v>559</v>
      </c>
      <c r="D317" s="64"/>
      <c r="E317" s="82"/>
      <c r="F317" s="378"/>
      <c r="G317" s="372"/>
      <c r="H317" s="62"/>
      <c r="I317" s="81"/>
      <c r="J317" s="60"/>
      <c r="K317" s="587"/>
      <c r="L317" s="588"/>
      <c r="M317" s="605"/>
      <c r="N317" s="60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row>
    <row r="318" spans="2:88" s="45" customFormat="1" ht="24.75" customHeight="1" thickBot="1">
      <c r="B318" s="59" t="s">
        <v>560</v>
      </c>
      <c r="C318" s="58" t="s">
        <v>561</v>
      </c>
      <c r="D318" s="57" t="s">
        <v>475</v>
      </c>
      <c r="E318" s="80">
        <v>1</v>
      </c>
      <c r="F318" s="387">
        <v>26440.01</v>
      </c>
      <c r="G318" s="377">
        <f>+F318*E318</f>
        <v>26440.01</v>
      </c>
      <c r="H318" s="55" t="e">
        <f>+#REF!</f>
        <v>#REF!</v>
      </c>
      <c r="I318" s="79">
        <v>0</v>
      </c>
      <c r="J318" s="53" t="e">
        <f>+H318+I318</f>
        <v>#REF!</v>
      </c>
      <c r="K318" s="593">
        <f>+F318*I318</f>
        <v>0</v>
      </c>
      <c r="L318" s="594"/>
      <c r="M318" s="632" t="e">
        <f>+F318*J318</f>
        <v>#REF!</v>
      </c>
      <c r="N318" s="633"/>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row>
    <row r="319" spans="2:88" s="45" customFormat="1" ht="37.5" customHeight="1" thickBot="1">
      <c r="B319" s="52"/>
      <c r="C319" s="51"/>
      <c r="D319" s="50"/>
      <c r="E319" s="49"/>
      <c r="F319" s="48"/>
      <c r="G319" s="48"/>
      <c r="H319" s="47"/>
      <c r="I319" s="607" t="s">
        <v>24</v>
      </c>
      <c r="J319" s="608"/>
      <c r="K319" s="610">
        <f>SUM(K315:L318)</f>
        <v>0</v>
      </c>
      <c r="L319" s="611"/>
      <c r="M319" s="610" t="e">
        <f>SUM(M315:N318)</f>
        <v>#REF!</v>
      </c>
      <c r="N319" s="611"/>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row>
    <row r="320" spans="2:88" ht="8.25" customHeight="1" thickBot="1">
      <c r="B320" s="42"/>
      <c r="C320" s="32"/>
      <c r="D320" s="32"/>
      <c r="E320" s="32"/>
      <c r="F320" s="41"/>
      <c r="G320" s="41"/>
      <c r="H320" s="41"/>
      <c r="I320" s="32"/>
      <c r="J320" s="41"/>
      <c r="K320" s="44"/>
      <c r="L320" s="44"/>
      <c r="M320" s="44"/>
      <c r="N320" s="44"/>
    </row>
    <row r="321" spans="2:88" s="1" customFormat="1" ht="37.5" customHeight="1" thickBot="1">
      <c r="B321" s="78">
        <v>12</v>
      </c>
      <c r="C321" s="77" t="s">
        <v>562</v>
      </c>
      <c r="D321" s="76"/>
      <c r="E321" s="76"/>
      <c r="F321" s="76"/>
      <c r="G321" s="76"/>
      <c r="H321" s="76"/>
      <c r="I321" s="76"/>
      <c r="J321" s="76"/>
      <c r="K321" s="76"/>
      <c r="L321" s="76"/>
      <c r="M321" s="76"/>
      <c r="N321" s="91"/>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row>
    <row r="322" spans="2:88" s="45" customFormat="1" ht="30" customHeight="1">
      <c r="B322" s="73">
        <v>12.1</v>
      </c>
      <c r="C322" s="72" t="s">
        <v>563</v>
      </c>
      <c r="D322" s="71"/>
      <c r="E322" s="90"/>
      <c r="F322" s="89"/>
      <c r="G322" s="88"/>
      <c r="H322" s="87"/>
      <c r="I322" s="86"/>
      <c r="J322" s="85"/>
      <c r="K322" s="621"/>
      <c r="L322" s="622"/>
      <c r="M322" s="623"/>
      <c r="N322" s="624"/>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row>
    <row r="323" spans="2:88" s="45" customFormat="1" ht="28.5" customHeight="1">
      <c r="B323" s="66" t="s">
        <v>564</v>
      </c>
      <c r="C323" s="65" t="s">
        <v>565</v>
      </c>
      <c r="D323" s="64" t="s">
        <v>475</v>
      </c>
      <c r="E323" s="82">
        <v>8</v>
      </c>
      <c r="F323" s="378">
        <v>238994.81</v>
      </c>
      <c r="G323" s="372">
        <f>+F323*E323</f>
        <v>1911958.48</v>
      </c>
      <c r="H323" s="62" t="e">
        <f>+#REF!</f>
        <v>#REF!</v>
      </c>
      <c r="I323" s="81">
        <v>0</v>
      </c>
      <c r="J323" s="60" t="e">
        <f>+H323+I323</f>
        <v>#REF!</v>
      </c>
      <c r="K323" s="587">
        <f>+F323*I323</f>
        <v>0</v>
      </c>
      <c r="L323" s="588"/>
      <c r="M323" s="605" t="e">
        <f>+F323*J323</f>
        <v>#REF!</v>
      </c>
      <c r="N323" s="60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row>
    <row r="324" spans="2:88" s="45" customFormat="1" ht="30" customHeight="1">
      <c r="B324" s="84">
        <v>12.2</v>
      </c>
      <c r="C324" s="83" t="s">
        <v>566</v>
      </c>
      <c r="D324" s="64"/>
      <c r="E324" s="82"/>
      <c r="F324" s="378"/>
      <c r="G324" s="372"/>
      <c r="H324" s="62"/>
      <c r="I324" s="81"/>
      <c r="J324" s="60"/>
      <c r="K324" s="587"/>
      <c r="L324" s="588"/>
      <c r="M324" s="605"/>
      <c r="N324" s="60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row>
    <row r="325" spans="2:88" s="45" customFormat="1" ht="31.5" customHeight="1" thickBot="1">
      <c r="B325" s="59" t="s">
        <v>567</v>
      </c>
      <c r="C325" s="58" t="s">
        <v>568</v>
      </c>
      <c r="D325" s="57" t="s">
        <v>475</v>
      </c>
      <c r="E325" s="80">
        <f>+E323</f>
        <v>8</v>
      </c>
      <c r="F325" s="387">
        <v>8994.27</v>
      </c>
      <c r="G325" s="377">
        <f>+F325*E325</f>
        <v>71954.16</v>
      </c>
      <c r="H325" s="55" t="e">
        <f>+#REF!</f>
        <v>#REF!</v>
      </c>
      <c r="I325" s="79">
        <v>4</v>
      </c>
      <c r="J325" s="53" t="e">
        <f>+H325+I325</f>
        <v>#REF!</v>
      </c>
      <c r="K325" s="593">
        <f>+F325*I325</f>
        <v>35977.08</v>
      </c>
      <c r="L325" s="594"/>
      <c r="M325" s="632" t="e">
        <f>+F325*J325</f>
        <v>#REF!</v>
      </c>
      <c r="N325" s="633"/>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row>
    <row r="326" spans="2:88" s="45" customFormat="1" ht="37.5" customHeight="1" thickBot="1">
      <c r="B326" s="52"/>
      <c r="C326" s="51"/>
      <c r="D326" s="50"/>
      <c r="E326" s="49"/>
      <c r="F326" s="48"/>
      <c r="G326" s="48"/>
      <c r="H326" s="47"/>
      <c r="I326" s="607" t="s">
        <v>24</v>
      </c>
      <c r="J326" s="608"/>
      <c r="K326" s="610">
        <f>SUM(K322:L325)</f>
        <v>35977.08</v>
      </c>
      <c r="L326" s="611"/>
      <c r="M326" s="610" t="e">
        <f>SUM(M322:N325)</f>
        <v>#REF!</v>
      </c>
      <c r="N326" s="611"/>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row>
    <row r="327" spans="2:88" ht="8.25" customHeight="1" thickBot="1">
      <c r="B327" s="42"/>
      <c r="C327" s="32"/>
      <c r="D327" s="32"/>
      <c r="E327" s="32"/>
      <c r="F327" s="41"/>
      <c r="G327" s="41"/>
      <c r="H327" s="41"/>
      <c r="I327" s="32"/>
      <c r="J327" s="41"/>
      <c r="K327" s="44"/>
      <c r="L327" s="44"/>
      <c r="M327" s="44"/>
      <c r="N327" s="44"/>
    </row>
    <row r="328" spans="2:88" s="1" customFormat="1" ht="37.5" customHeight="1" thickBot="1">
      <c r="B328" s="78">
        <v>13</v>
      </c>
      <c r="C328" s="77" t="s">
        <v>33</v>
      </c>
      <c r="D328" s="76"/>
      <c r="E328" s="76"/>
      <c r="F328" s="76"/>
      <c r="G328" s="76"/>
      <c r="H328" s="76"/>
      <c r="I328" s="75"/>
      <c r="J328" s="75"/>
      <c r="K328" s="75"/>
      <c r="L328" s="75"/>
      <c r="M328" s="75"/>
      <c r="N328" s="7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row>
    <row r="329" spans="2:88" s="1" customFormat="1" ht="30.75" customHeight="1">
      <c r="B329" s="73">
        <v>13.1</v>
      </c>
      <c r="C329" s="72" t="s">
        <v>569</v>
      </c>
      <c r="D329" s="71"/>
      <c r="E329" s="90"/>
      <c r="F329" s="89"/>
      <c r="G329" s="88"/>
      <c r="H329" s="87"/>
      <c r="I329" s="86"/>
      <c r="J329" s="85"/>
      <c r="K329" s="621"/>
      <c r="L329" s="622"/>
      <c r="M329" s="623"/>
      <c r="N329" s="62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row>
    <row r="330" spans="2:88" s="1" customFormat="1" ht="30" customHeight="1">
      <c r="B330" s="66" t="s">
        <v>570</v>
      </c>
      <c r="C330" s="65" t="s">
        <v>571</v>
      </c>
      <c r="D330" s="64" t="s">
        <v>80</v>
      </c>
      <c r="E330" s="82">
        <f>872.85-555.54</f>
        <v>317.31000000000006</v>
      </c>
      <c r="F330" s="378">
        <v>3157.44</v>
      </c>
      <c r="G330" s="372">
        <f>+F330*E330</f>
        <v>1001887.2864000002</v>
      </c>
      <c r="H330" s="62" t="e">
        <f>+#REF!</f>
        <v>#REF!</v>
      </c>
      <c r="I330" s="81">
        <v>972.57</v>
      </c>
      <c r="J330" s="60" t="e">
        <f>+H330+I330</f>
        <v>#REF!</v>
      </c>
      <c r="K330" s="587">
        <f>+F330*I330</f>
        <v>3070831.4208000004</v>
      </c>
      <c r="L330" s="588"/>
      <c r="M330" s="605" t="e">
        <f>+F330*J330</f>
        <v>#REF!</v>
      </c>
      <c r="N330" s="606"/>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row>
    <row r="331" spans="2:88" s="1" customFormat="1" ht="30.75" customHeight="1">
      <c r="B331" s="84" t="s">
        <v>572</v>
      </c>
      <c r="C331" s="83" t="s">
        <v>573</v>
      </c>
      <c r="D331" s="64" t="s">
        <v>80</v>
      </c>
      <c r="E331" s="82">
        <f>+E98</f>
        <v>8</v>
      </c>
      <c r="F331" s="378">
        <v>29760.42</v>
      </c>
      <c r="G331" s="372"/>
      <c r="H331" s="62"/>
      <c r="I331" s="81"/>
      <c r="J331" s="60"/>
      <c r="K331" s="587"/>
      <c r="L331" s="588"/>
      <c r="M331" s="605"/>
      <c r="N331" s="606"/>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row>
    <row r="332" spans="2:88" s="1" customFormat="1" ht="39.75" customHeight="1" thickBot="1">
      <c r="B332" s="59" t="s">
        <v>574</v>
      </c>
      <c r="C332" s="58" t="s">
        <v>575</v>
      </c>
      <c r="D332" s="57" t="s">
        <v>93</v>
      </c>
      <c r="E332" s="80">
        <v>99.23</v>
      </c>
      <c r="F332" s="387">
        <v>160907.24</v>
      </c>
      <c r="G332" s="377">
        <f>+F332*E332</f>
        <v>15966825.4252</v>
      </c>
      <c r="H332" s="55" t="e">
        <f>+#REF!</f>
        <v>#REF!</v>
      </c>
      <c r="I332" s="79">
        <v>103.6</v>
      </c>
      <c r="J332" s="53" t="e">
        <f>+H332+I332</f>
        <v>#REF!</v>
      </c>
      <c r="K332" s="593">
        <f>+F332*I332</f>
        <v>16669990.063999997</v>
      </c>
      <c r="L332" s="594"/>
      <c r="M332" s="632" t="e">
        <f>+F332*J332</f>
        <v>#REF!</v>
      </c>
      <c r="N332" s="633"/>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row>
    <row r="333" spans="2:88" s="45" customFormat="1" ht="37.5" customHeight="1" thickBot="1">
      <c r="B333" s="52"/>
      <c r="C333" s="51"/>
      <c r="D333" s="50"/>
      <c r="E333" s="49"/>
      <c r="F333" s="48"/>
      <c r="G333" s="48"/>
      <c r="H333" s="47"/>
      <c r="I333" s="607" t="s">
        <v>24</v>
      </c>
      <c r="J333" s="608"/>
      <c r="K333" s="610">
        <f>SUM(K329:L332)</f>
        <v>19740821.484799996</v>
      </c>
      <c r="L333" s="611"/>
      <c r="M333" s="610" t="e">
        <f>SUM(M329:N332)</f>
        <v>#REF!</v>
      </c>
      <c r="N333" s="613"/>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row>
    <row r="334" spans="2:88" ht="8.25" customHeight="1" thickBot="1">
      <c r="B334" s="42"/>
      <c r="C334" s="32"/>
      <c r="D334" s="32"/>
      <c r="E334" s="32"/>
      <c r="F334" s="41"/>
      <c r="G334" s="41"/>
      <c r="H334" s="41"/>
      <c r="I334" s="32"/>
      <c r="J334" s="41"/>
      <c r="K334" s="44"/>
      <c r="L334" s="44"/>
      <c r="M334" s="44"/>
      <c r="N334" s="44"/>
    </row>
    <row r="335" spans="2:88" s="1" customFormat="1" ht="37.5" customHeight="1" thickBot="1">
      <c r="B335" s="78">
        <v>14</v>
      </c>
      <c r="C335" s="77" t="s">
        <v>576</v>
      </c>
      <c r="D335" s="76"/>
      <c r="E335" s="76"/>
      <c r="F335" s="75"/>
      <c r="G335" s="75"/>
      <c r="H335" s="75"/>
      <c r="I335" s="75"/>
      <c r="J335" s="75"/>
      <c r="K335" s="75"/>
      <c r="L335" s="75"/>
      <c r="M335" s="75"/>
      <c r="N335" s="7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row>
    <row r="336" spans="2:88" s="1" customFormat="1" ht="37.5" customHeight="1">
      <c r="B336" s="73">
        <v>14.1</v>
      </c>
      <c r="C336" s="72" t="s">
        <v>577</v>
      </c>
      <c r="D336" s="71"/>
      <c r="E336" s="70"/>
      <c r="F336" s="373"/>
      <c r="G336" s="385"/>
      <c r="H336" s="69"/>
      <c r="I336" s="68"/>
      <c r="J336" s="67"/>
      <c r="K336" s="590"/>
      <c r="L336" s="591"/>
      <c r="M336" s="630"/>
      <c r="N336" s="631"/>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row>
    <row r="337" spans="2:88" s="1" customFormat="1" ht="37.5" customHeight="1">
      <c r="B337" s="66" t="s">
        <v>578</v>
      </c>
      <c r="C337" s="65" t="s">
        <v>579</v>
      </c>
      <c r="D337" s="64" t="s">
        <v>80</v>
      </c>
      <c r="E337" s="63">
        <v>280</v>
      </c>
      <c r="F337" s="370">
        <v>5973.21</v>
      </c>
      <c r="G337" s="381">
        <f>+F337*E337</f>
        <v>1672498.8</v>
      </c>
      <c r="H337" s="62" t="e">
        <f>+#REF!</f>
        <v>#REF!</v>
      </c>
      <c r="I337" s="61">
        <v>311.52</v>
      </c>
      <c r="J337" s="60" t="e">
        <f>+H337+I337</f>
        <v>#REF!</v>
      </c>
      <c r="K337" s="587">
        <f>+F337*I337</f>
        <v>1860774.3791999999</v>
      </c>
      <c r="L337" s="588"/>
      <c r="M337" s="605" t="e">
        <f>+F337*J337</f>
        <v>#REF!</v>
      </c>
      <c r="N337" s="606"/>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row>
    <row r="338" spans="2:88" s="1" customFormat="1" ht="37.5" customHeight="1" thickBot="1">
      <c r="B338" s="59" t="s">
        <v>580</v>
      </c>
      <c r="C338" s="58" t="s">
        <v>581</v>
      </c>
      <c r="D338" s="57" t="s">
        <v>582</v>
      </c>
      <c r="E338" s="56"/>
      <c r="F338" s="375">
        <v>19313.86</v>
      </c>
      <c r="G338" s="386">
        <f>+F338*E338</f>
        <v>0</v>
      </c>
      <c r="H338" s="55" t="e">
        <f>+#REF!</f>
        <v>#REF!</v>
      </c>
      <c r="I338" s="54"/>
      <c r="J338" s="53" t="e">
        <f>+H338+I338</f>
        <v>#REF!</v>
      </c>
      <c r="K338" s="593">
        <f>+F338*I338</f>
        <v>0</v>
      </c>
      <c r="L338" s="594"/>
      <c r="M338" s="632" t="e">
        <f>+F338*J338</f>
        <v>#REF!</v>
      </c>
      <c r="N338" s="633"/>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row>
    <row r="339" spans="2:88" s="45" customFormat="1" ht="37.5" customHeight="1" thickBot="1">
      <c r="B339" s="52"/>
      <c r="C339" s="51"/>
      <c r="D339" s="50"/>
      <c r="E339" s="49"/>
      <c r="F339" s="48"/>
      <c r="G339" s="48"/>
      <c r="H339" s="47"/>
      <c r="I339" s="607" t="s">
        <v>24</v>
      </c>
      <c r="J339" s="608"/>
      <c r="K339" s="607">
        <f>SUM(K336:L338)</f>
        <v>1860774.3791999999</v>
      </c>
      <c r="L339" s="609"/>
      <c r="M339" s="607" t="e">
        <f>SUM(M336:N338)</f>
        <v>#REF!</v>
      </c>
      <c r="N339" s="609"/>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row>
    <row r="340" spans="2:88" ht="8.25" customHeight="1" thickBot="1">
      <c r="B340" s="42"/>
      <c r="C340" s="32"/>
      <c r="D340" s="32"/>
      <c r="E340" s="32"/>
      <c r="F340" s="41"/>
      <c r="G340" s="41"/>
      <c r="H340" s="41"/>
      <c r="I340" s="32"/>
      <c r="J340" s="41"/>
      <c r="K340" s="44"/>
      <c r="L340" s="44"/>
      <c r="M340" s="44"/>
      <c r="N340" s="44"/>
    </row>
    <row r="341" spans="2:88" ht="38.25" customHeight="1" thickBot="1">
      <c r="B341" s="78">
        <v>15</v>
      </c>
      <c r="C341" s="77" t="s">
        <v>40</v>
      </c>
      <c r="D341" s="76"/>
      <c r="E341" s="76"/>
      <c r="F341" s="75"/>
      <c r="G341" s="75"/>
      <c r="H341" s="75"/>
      <c r="I341" s="75"/>
      <c r="J341" s="75"/>
      <c r="K341" s="75"/>
      <c r="L341" s="75"/>
      <c r="M341" s="75"/>
      <c r="N341" s="74"/>
    </row>
    <row r="342" spans="2:88" ht="38.25" customHeight="1" thickBot="1">
      <c r="B342" s="73">
        <v>15.1</v>
      </c>
      <c r="C342" s="226" t="s">
        <v>583</v>
      </c>
      <c r="D342" s="71"/>
      <c r="E342" s="70"/>
      <c r="F342" s="373"/>
      <c r="G342" s="385"/>
      <c r="H342" s="69"/>
      <c r="I342" s="68"/>
      <c r="J342" s="67"/>
      <c r="K342" s="590"/>
      <c r="L342" s="591"/>
      <c r="M342" s="630"/>
      <c r="N342" s="631"/>
    </row>
    <row r="343" spans="2:88" ht="38.25" customHeight="1">
      <c r="B343" s="73" t="s">
        <v>584</v>
      </c>
      <c r="C343" s="226" t="s">
        <v>585</v>
      </c>
      <c r="D343" s="71" t="s">
        <v>582</v>
      </c>
      <c r="E343" s="70"/>
      <c r="F343" s="373">
        <v>30178.36</v>
      </c>
      <c r="G343" s="385"/>
      <c r="H343" s="69" t="e">
        <f>+#REF!</f>
        <v>#REF!</v>
      </c>
      <c r="I343" s="68"/>
      <c r="J343" s="67" t="e">
        <f>+H343+I343</f>
        <v>#REF!</v>
      </c>
      <c r="K343" s="590">
        <f>+F343*I343</f>
        <v>0</v>
      </c>
      <c r="L343" s="591"/>
      <c r="M343" s="630">
        <v>11978998.2184</v>
      </c>
      <c r="N343" s="631"/>
    </row>
    <row r="344" spans="2:88" ht="38.25" customHeight="1">
      <c r="B344" s="308" t="s">
        <v>586</v>
      </c>
      <c r="C344" s="106" t="s">
        <v>587</v>
      </c>
      <c r="D344" s="326" t="s">
        <v>86</v>
      </c>
      <c r="E344" s="104"/>
      <c r="F344" s="393">
        <v>36204.22</v>
      </c>
      <c r="G344" s="325">
        <f t="shared" ref="G344:G355" si="50">+F344*E344</f>
        <v>0</v>
      </c>
      <c r="H344" s="319">
        <f>+'[1]ACTA PARCIAL 05'!J343</f>
        <v>0</v>
      </c>
      <c r="I344" s="339">
        <v>45.23</v>
      </c>
      <c r="J344" s="327">
        <f t="shared" ref="J344:J355" si="51">+H344+I344</f>
        <v>45.23</v>
      </c>
      <c r="K344" s="587">
        <f t="shared" ref="K344:K355" si="52">+F344*I344</f>
        <v>1637516.8706</v>
      </c>
      <c r="L344" s="589"/>
      <c r="M344" s="596">
        <f>+F344*J344</f>
        <v>1637516.8706</v>
      </c>
      <c r="N344" s="589"/>
      <c r="P344" s="3"/>
    </row>
    <row r="345" spans="2:88" ht="38.25" customHeight="1">
      <c r="B345" s="308" t="s">
        <v>588</v>
      </c>
      <c r="C345" s="106" t="s">
        <v>589</v>
      </c>
      <c r="D345" s="326" t="str">
        <f>+'[2]PLACA  EN CONCRETO 1.1'!$F$8</f>
        <v>m2</v>
      </c>
      <c r="E345" s="104"/>
      <c r="F345" s="393">
        <v>8951.91</v>
      </c>
      <c r="G345" s="325">
        <f t="shared" si="50"/>
        <v>0</v>
      </c>
      <c r="H345" s="319">
        <f>+'[1]ACTA PARCIAL 05'!J344</f>
        <v>0</v>
      </c>
      <c r="I345" s="339">
        <v>345.27</v>
      </c>
      <c r="J345" s="327">
        <f t="shared" si="51"/>
        <v>345.27</v>
      </c>
      <c r="K345" s="587">
        <f t="shared" si="52"/>
        <v>3090825.9656999996</v>
      </c>
      <c r="L345" s="589"/>
      <c r="M345" s="596">
        <f t="shared" ref="M345:M355" si="53">+F345*J345</f>
        <v>3090825.9656999996</v>
      </c>
      <c r="N345" s="589"/>
      <c r="P345" s="3"/>
    </row>
    <row r="346" spans="2:88" ht="38.25" customHeight="1">
      <c r="B346" s="308" t="s">
        <v>590</v>
      </c>
      <c r="C346" s="340" t="s">
        <v>591</v>
      </c>
      <c r="D346" s="326" t="s">
        <v>76</v>
      </c>
      <c r="E346" s="104"/>
      <c r="F346" s="393">
        <v>127379.28</v>
      </c>
      <c r="G346" s="325">
        <f t="shared" si="50"/>
        <v>0</v>
      </c>
      <c r="H346" s="319">
        <f>+'[1]ACTA PARCIAL 05'!J345</f>
        <v>0</v>
      </c>
      <c r="I346" s="339">
        <v>2</v>
      </c>
      <c r="J346" s="327">
        <f t="shared" si="51"/>
        <v>2</v>
      </c>
      <c r="K346" s="587">
        <f t="shared" si="52"/>
        <v>254758.56</v>
      </c>
      <c r="L346" s="589"/>
      <c r="M346" s="596">
        <f t="shared" si="53"/>
        <v>254758.56</v>
      </c>
      <c r="N346" s="589"/>
      <c r="P346" s="3"/>
    </row>
    <row r="347" spans="2:88" ht="38.25" customHeight="1">
      <c r="B347" s="308" t="s">
        <v>592</v>
      </c>
      <c r="C347" s="106" t="s">
        <v>593</v>
      </c>
      <c r="D347" s="326" t="s">
        <v>594</v>
      </c>
      <c r="E347" s="104"/>
      <c r="F347" s="393">
        <v>563076.94999999995</v>
      </c>
      <c r="G347" s="325">
        <f t="shared" si="50"/>
        <v>0</v>
      </c>
      <c r="H347" s="319">
        <f>+'[1]ACTA PARCIAL 05'!J346</f>
        <v>0</v>
      </c>
      <c r="I347" s="339">
        <v>1</v>
      </c>
      <c r="J347" s="327">
        <f t="shared" si="51"/>
        <v>1</v>
      </c>
      <c r="K347" s="587">
        <f t="shared" si="52"/>
        <v>563076.94999999995</v>
      </c>
      <c r="L347" s="589"/>
      <c r="M347" s="596">
        <f t="shared" si="53"/>
        <v>563076.94999999995</v>
      </c>
      <c r="N347" s="589"/>
      <c r="P347" s="3"/>
    </row>
    <row r="348" spans="2:88" ht="38.25" customHeight="1">
      <c r="B348" s="341">
        <v>15.2</v>
      </c>
      <c r="C348" s="123" t="s">
        <v>595</v>
      </c>
      <c r="D348" s="342"/>
      <c r="E348" s="318"/>
      <c r="F348" s="393"/>
      <c r="G348" s="325"/>
      <c r="H348" s="319"/>
      <c r="I348" s="339"/>
      <c r="J348" s="327"/>
      <c r="K348" s="587"/>
      <c r="L348" s="589"/>
      <c r="M348" s="596"/>
      <c r="N348" s="589"/>
      <c r="P348" s="3"/>
    </row>
    <row r="349" spans="2:88" ht="38.25" customHeight="1">
      <c r="B349" s="341" t="s">
        <v>596</v>
      </c>
      <c r="C349" s="123" t="s">
        <v>597</v>
      </c>
      <c r="D349" s="326"/>
      <c r="E349" s="104"/>
      <c r="F349" s="393"/>
      <c r="G349" s="325"/>
      <c r="H349" s="319"/>
      <c r="I349" s="339"/>
      <c r="J349" s="327"/>
      <c r="K349" s="587"/>
      <c r="L349" s="589"/>
      <c r="M349" s="596"/>
      <c r="N349" s="589"/>
      <c r="P349" s="3"/>
    </row>
    <row r="350" spans="2:88" ht="38.25" customHeight="1">
      <c r="B350" s="308" t="s">
        <v>598</v>
      </c>
      <c r="C350" s="106" t="s">
        <v>599</v>
      </c>
      <c r="D350" s="326" t="s">
        <v>582</v>
      </c>
      <c r="E350" s="104"/>
      <c r="F350" s="393">
        <v>2539.81</v>
      </c>
      <c r="G350" s="325">
        <f t="shared" si="50"/>
        <v>0</v>
      </c>
      <c r="H350" s="319">
        <v>0</v>
      </c>
      <c r="I350" s="339">
        <v>8.8000000000000007</v>
      </c>
      <c r="J350" s="327">
        <f t="shared" si="51"/>
        <v>8.8000000000000007</v>
      </c>
      <c r="K350" s="587">
        <f t="shared" si="52"/>
        <v>22350.328000000001</v>
      </c>
      <c r="L350" s="589"/>
      <c r="M350" s="596">
        <f t="shared" si="53"/>
        <v>22350.328000000001</v>
      </c>
      <c r="N350" s="589"/>
      <c r="P350" s="3"/>
    </row>
    <row r="351" spans="2:88" ht="38.25" customHeight="1">
      <c r="B351" s="341" t="s">
        <v>600</v>
      </c>
      <c r="C351" s="123" t="s">
        <v>601</v>
      </c>
      <c r="D351" s="342"/>
      <c r="E351" s="318"/>
      <c r="F351" s="393"/>
      <c r="G351" s="325"/>
      <c r="H351" s="319"/>
      <c r="I351" s="339"/>
      <c r="J351" s="327"/>
      <c r="K351" s="587"/>
      <c r="L351" s="589"/>
      <c r="M351" s="596"/>
      <c r="N351" s="589"/>
      <c r="P351" s="3"/>
    </row>
    <row r="352" spans="2:88" ht="38.25" customHeight="1">
      <c r="B352" s="308" t="s">
        <v>602</v>
      </c>
      <c r="C352" s="343" t="s">
        <v>603</v>
      </c>
      <c r="D352" s="326" t="s">
        <v>86</v>
      </c>
      <c r="E352" s="104"/>
      <c r="F352" s="393">
        <v>36204.22</v>
      </c>
      <c r="G352" s="325">
        <f t="shared" si="50"/>
        <v>0</v>
      </c>
      <c r="H352" s="319">
        <v>0</v>
      </c>
      <c r="I352" s="339">
        <v>8.8000000000000007</v>
      </c>
      <c r="J352" s="327">
        <f t="shared" si="51"/>
        <v>8.8000000000000007</v>
      </c>
      <c r="K352" s="587">
        <f t="shared" si="52"/>
        <v>318597.13600000006</v>
      </c>
      <c r="L352" s="589"/>
      <c r="M352" s="596">
        <f t="shared" si="53"/>
        <v>318597.13600000006</v>
      </c>
      <c r="N352" s="589"/>
      <c r="P352" s="3"/>
    </row>
    <row r="353" spans="2:16" ht="38.25" customHeight="1">
      <c r="B353" s="308" t="s">
        <v>604</v>
      </c>
      <c r="C353" s="343" t="s">
        <v>605</v>
      </c>
      <c r="D353" s="326" t="s">
        <v>582</v>
      </c>
      <c r="E353" s="344"/>
      <c r="F353" s="393">
        <v>30178.36</v>
      </c>
      <c r="G353" s="325">
        <f t="shared" si="50"/>
        <v>0</v>
      </c>
      <c r="H353" s="319">
        <f>+'[1]ACTA PARCIAL 05'!J352</f>
        <v>0</v>
      </c>
      <c r="I353" s="339">
        <f>+(1.6*13.75*0.5)*1.3</f>
        <v>14.3</v>
      </c>
      <c r="J353" s="327">
        <f t="shared" si="51"/>
        <v>14.3</v>
      </c>
      <c r="K353" s="587">
        <f t="shared" si="52"/>
        <v>431550.54800000001</v>
      </c>
      <c r="L353" s="589"/>
      <c r="M353" s="596">
        <f t="shared" si="53"/>
        <v>431550.54800000001</v>
      </c>
      <c r="N353" s="589"/>
      <c r="P353" s="3"/>
    </row>
    <row r="354" spans="2:16" ht="38.25" customHeight="1">
      <c r="B354" s="341" t="s">
        <v>606</v>
      </c>
      <c r="C354" s="123" t="s">
        <v>607</v>
      </c>
      <c r="D354" s="342"/>
      <c r="E354" s="318"/>
      <c r="F354" s="393"/>
      <c r="G354" s="325"/>
      <c r="H354" s="319"/>
      <c r="I354" s="339"/>
      <c r="J354" s="327"/>
      <c r="K354" s="587"/>
      <c r="L354" s="589"/>
      <c r="M354" s="596"/>
      <c r="N354" s="589"/>
      <c r="P354" s="3"/>
    </row>
    <row r="355" spans="2:16" ht="38.25" customHeight="1">
      <c r="B355" s="308" t="s">
        <v>608</v>
      </c>
      <c r="C355" s="345" t="s">
        <v>104</v>
      </c>
      <c r="D355" s="326" t="s">
        <v>140</v>
      </c>
      <c r="E355" s="344"/>
      <c r="F355" s="393">
        <v>3814.08</v>
      </c>
      <c r="G355" s="325">
        <f t="shared" si="50"/>
        <v>0</v>
      </c>
      <c r="H355" s="319">
        <v>0</v>
      </c>
      <c r="I355" s="339">
        <f>13.75*1.6*2.52</f>
        <v>55.44</v>
      </c>
      <c r="J355" s="327">
        <f t="shared" si="51"/>
        <v>55.44</v>
      </c>
      <c r="K355" s="587">
        <f t="shared" si="52"/>
        <v>211452.59519999998</v>
      </c>
      <c r="L355" s="589"/>
      <c r="M355" s="596">
        <f t="shared" si="53"/>
        <v>211452.59519999998</v>
      </c>
      <c r="N355" s="589"/>
      <c r="P355" s="3"/>
    </row>
    <row r="356" spans="2:16" ht="38.25" customHeight="1">
      <c r="B356" s="341" t="s">
        <v>609</v>
      </c>
      <c r="C356" s="123" t="s">
        <v>610</v>
      </c>
      <c r="D356" s="342"/>
      <c r="E356" s="318"/>
      <c r="F356" s="393"/>
      <c r="G356" s="325"/>
      <c r="H356" s="319"/>
      <c r="I356" s="339"/>
      <c r="J356" s="327"/>
      <c r="K356" s="587"/>
      <c r="L356" s="589"/>
      <c r="M356" s="596"/>
      <c r="N356" s="589"/>
      <c r="P356" s="3"/>
    </row>
    <row r="357" spans="2:16" ht="38.25" customHeight="1">
      <c r="B357" s="308" t="s">
        <v>611</v>
      </c>
      <c r="C357" s="345" t="s">
        <v>612</v>
      </c>
      <c r="D357" s="326" t="s">
        <v>76</v>
      </c>
      <c r="E357" s="104"/>
      <c r="F357" s="393">
        <v>39587.370000000003</v>
      </c>
      <c r="G357" s="325">
        <f t="shared" ref="G357:G373" si="54">+F357*E357</f>
        <v>0</v>
      </c>
      <c r="H357" s="319">
        <f>+'[1]ACTA PARCIAL 05'!J356</f>
        <v>0</v>
      </c>
      <c r="I357" s="339">
        <v>22</v>
      </c>
      <c r="J357" s="327">
        <f t="shared" ref="J357:J373" si="55">+H357+I357</f>
        <v>22</v>
      </c>
      <c r="K357" s="587">
        <f t="shared" ref="K357:K373" si="56">+F357*I357</f>
        <v>870922.14</v>
      </c>
      <c r="L357" s="589"/>
      <c r="M357" s="596">
        <f t="shared" ref="M357:M373" si="57">+F357*J357</f>
        <v>870922.14</v>
      </c>
      <c r="N357" s="589"/>
      <c r="P357" s="3"/>
    </row>
    <row r="358" spans="2:16" ht="38.25" customHeight="1">
      <c r="B358" s="308" t="s">
        <v>613</v>
      </c>
      <c r="C358" s="345" t="s">
        <v>614</v>
      </c>
      <c r="D358" s="326" t="s">
        <v>80</v>
      </c>
      <c r="E358" s="104"/>
      <c r="F358" s="393">
        <v>1217.9100000000001</v>
      </c>
      <c r="G358" s="325">
        <f t="shared" si="54"/>
        <v>0</v>
      </c>
      <c r="H358" s="319">
        <f>+'[1]ACTA PARCIAL 05'!J357</f>
        <v>0</v>
      </c>
      <c r="I358" s="339">
        <v>25.56</v>
      </c>
      <c r="J358" s="327">
        <f t="shared" si="55"/>
        <v>25.56</v>
      </c>
      <c r="K358" s="587">
        <f t="shared" si="56"/>
        <v>31129.779600000002</v>
      </c>
      <c r="L358" s="589"/>
      <c r="M358" s="596">
        <f t="shared" si="57"/>
        <v>31129.779600000002</v>
      </c>
      <c r="N358" s="589"/>
      <c r="P358" s="3"/>
    </row>
    <row r="359" spans="2:16" ht="38.25" customHeight="1">
      <c r="B359" s="308" t="s">
        <v>615</v>
      </c>
      <c r="C359" s="106" t="s">
        <v>616</v>
      </c>
      <c r="D359" s="326" t="s">
        <v>617</v>
      </c>
      <c r="E359" s="104"/>
      <c r="F359" s="393">
        <v>8951.91</v>
      </c>
      <c r="G359" s="325">
        <f t="shared" si="54"/>
        <v>0</v>
      </c>
      <c r="H359" s="319">
        <f>+'[1]ACTA PARCIAL 05'!J358</f>
        <v>0</v>
      </c>
      <c r="I359" s="339">
        <v>8</v>
      </c>
      <c r="J359" s="327">
        <f t="shared" si="55"/>
        <v>8</v>
      </c>
      <c r="K359" s="587">
        <f t="shared" si="56"/>
        <v>71615.28</v>
      </c>
      <c r="L359" s="589"/>
      <c r="M359" s="596">
        <f t="shared" si="57"/>
        <v>71615.28</v>
      </c>
      <c r="N359" s="589"/>
      <c r="P359" s="3"/>
    </row>
    <row r="360" spans="2:16" ht="38.25" customHeight="1">
      <c r="B360" s="341" t="s">
        <v>618</v>
      </c>
      <c r="C360" s="123" t="s">
        <v>619</v>
      </c>
      <c r="D360" s="342"/>
      <c r="E360" s="318"/>
      <c r="F360" s="393"/>
      <c r="G360" s="325"/>
      <c r="H360" s="319"/>
      <c r="I360" s="339"/>
      <c r="J360" s="327"/>
      <c r="K360" s="587"/>
      <c r="L360" s="589"/>
      <c r="M360" s="596"/>
      <c r="N360" s="589"/>
      <c r="P360" s="3"/>
    </row>
    <row r="361" spans="2:16" ht="38.25" customHeight="1">
      <c r="B361" s="308" t="s">
        <v>620</v>
      </c>
      <c r="C361" s="106" t="s">
        <v>621</v>
      </c>
      <c r="D361" s="326" t="s">
        <v>622</v>
      </c>
      <c r="E361" s="104"/>
      <c r="F361" s="393">
        <v>247406.76</v>
      </c>
      <c r="G361" s="325">
        <f t="shared" si="54"/>
        <v>0</v>
      </c>
      <c r="H361" s="319">
        <f>+'[1]ACTA PARCIAL 05'!J360</f>
        <v>0</v>
      </c>
      <c r="I361" s="339">
        <v>3</v>
      </c>
      <c r="J361" s="327">
        <f t="shared" si="55"/>
        <v>3</v>
      </c>
      <c r="K361" s="587">
        <f t="shared" si="56"/>
        <v>742220.28</v>
      </c>
      <c r="L361" s="589"/>
      <c r="M361" s="596">
        <f t="shared" si="57"/>
        <v>742220.28</v>
      </c>
      <c r="N361" s="589"/>
      <c r="P361" s="3"/>
    </row>
    <row r="362" spans="2:16" ht="38.25" customHeight="1">
      <c r="B362" s="308" t="s">
        <v>623</v>
      </c>
      <c r="C362" s="106" t="str">
        <f>+[3]PRESUPUESTO!$B$31</f>
        <v>Tuberia 3/4 EMTx3mts</v>
      </c>
      <c r="D362" s="326" t="s">
        <v>622</v>
      </c>
      <c r="E362" s="104"/>
      <c r="F362" s="393">
        <v>51690.07</v>
      </c>
      <c r="G362" s="325">
        <f t="shared" si="54"/>
        <v>0</v>
      </c>
      <c r="H362" s="319">
        <f>+'[1]ACTA PARCIAL 05'!J361</f>
        <v>0</v>
      </c>
      <c r="I362" s="339">
        <v>0</v>
      </c>
      <c r="J362" s="327">
        <f t="shared" si="55"/>
        <v>0</v>
      </c>
      <c r="K362" s="587">
        <f t="shared" si="56"/>
        <v>0</v>
      </c>
      <c r="L362" s="589"/>
      <c r="M362" s="596">
        <f t="shared" si="57"/>
        <v>0</v>
      </c>
      <c r="N362" s="589"/>
      <c r="P362" s="3"/>
    </row>
    <row r="363" spans="2:16" ht="38.25" customHeight="1">
      <c r="B363" s="308" t="s">
        <v>624</v>
      </c>
      <c r="C363" s="106" t="str">
        <f>+[3]PRESUPUESTO!$B$32</f>
        <v>Acometida en 3#8 + 1#8 + 1#10t thw en tuberia emt de 1" para conexión lampara de la existente</v>
      </c>
      <c r="D363" s="326" t="s">
        <v>617</v>
      </c>
      <c r="E363" s="104"/>
      <c r="F363" s="393">
        <v>57970.63</v>
      </c>
      <c r="G363" s="325">
        <f t="shared" si="54"/>
        <v>0</v>
      </c>
      <c r="H363" s="319">
        <f>+'[1]ACTA PARCIAL 05'!J362</f>
        <v>0</v>
      </c>
      <c r="I363" s="339">
        <v>19.54</v>
      </c>
      <c r="J363" s="327">
        <f t="shared" si="55"/>
        <v>19.54</v>
      </c>
      <c r="K363" s="587">
        <f t="shared" si="56"/>
        <v>1132746.1102</v>
      </c>
      <c r="L363" s="589"/>
      <c r="M363" s="596">
        <f t="shared" si="57"/>
        <v>1132746.1102</v>
      </c>
      <c r="N363" s="589"/>
      <c r="P363" s="3"/>
    </row>
    <row r="364" spans="2:16" ht="38.25" customHeight="1">
      <c r="B364" s="308" t="s">
        <v>625</v>
      </c>
      <c r="C364" s="106" t="str">
        <f>+[3]PRESUPUESTO!$B$33</f>
        <v>Instalación de lumínaria descolgada 2 x 38 w incluye accesorios</v>
      </c>
      <c r="D364" s="326" t="s">
        <v>622</v>
      </c>
      <c r="E364" s="104"/>
      <c r="F364" s="393">
        <v>53028</v>
      </c>
      <c r="G364" s="325">
        <f t="shared" si="54"/>
        <v>0</v>
      </c>
      <c r="H364" s="319">
        <f>+'[1]ACTA PARCIAL 05'!J363</f>
        <v>0</v>
      </c>
      <c r="I364" s="339">
        <v>3</v>
      </c>
      <c r="J364" s="327">
        <f t="shared" si="55"/>
        <v>3</v>
      </c>
      <c r="K364" s="587">
        <f t="shared" si="56"/>
        <v>159084</v>
      </c>
      <c r="L364" s="589"/>
      <c r="M364" s="596">
        <f t="shared" si="57"/>
        <v>159084</v>
      </c>
      <c r="N364" s="589"/>
      <c r="P364" s="3"/>
    </row>
    <row r="365" spans="2:16" ht="38.25" customHeight="1">
      <c r="B365" s="341" t="s">
        <v>626</v>
      </c>
      <c r="C365" s="123" t="s">
        <v>627</v>
      </c>
      <c r="D365" s="342"/>
      <c r="E365" s="318"/>
      <c r="F365" s="393"/>
      <c r="G365" s="325"/>
      <c r="H365" s="319"/>
      <c r="I365" s="339"/>
      <c r="J365" s="327"/>
      <c r="K365" s="587"/>
      <c r="L365" s="589"/>
      <c r="M365" s="596"/>
      <c r="N365" s="589"/>
      <c r="P365" s="3"/>
    </row>
    <row r="366" spans="2:16" ht="38.25" customHeight="1">
      <c r="B366" s="308" t="s">
        <v>628</v>
      </c>
      <c r="C366" s="106" t="str">
        <f>+[3]PRESUPUESTO!$B$38</f>
        <v>Suministro instalación de canal galvanizada Cal. 20. Desarrollo 78 cm. Incluye accesorios y pintura en esmalte color blanco, aplicando base anticorrosiva was prymer</v>
      </c>
      <c r="D366" s="326" t="s">
        <v>617</v>
      </c>
      <c r="E366" s="104"/>
      <c r="F366" s="393">
        <v>94595.509250000003</v>
      </c>
      <c r="G366" s="325">
        <f t="shared" si="54"/>
        <v>0</v>
      </c>
      <c r="H366" s="319">
        <f>+'[1]ACTA PARCIAL 05'!J365</f>
        <v>0</v>
      </c>
      <c r="I366" s="339">
        <v>17.2</v>
      </c>
      <c r="J366" s="327">
        <f t="shared" si="55"/>
        <v>17.2</v>
      </c>
      <c r="K366" s="587">
        <f t="shared" si="56"/>
        <v>1627042.7590999999</v>
      </c>
      <c r="L366" s="589"/>
      <c r="M366" s="596">
        <f t="shared" si="57"/>
        <v>1627042.7590999999</v>
      </c>
      <c r="N366" s="589"/>
      <c r="P366" s="3"/>
    </row>
    <row r="367" spans="2:16" ht="38.25" customHeight="1">
      <c r="B367" s="308" t="s">
        <v>629</v>
      </c>
      <c r="C367" s="106" t="s">
        <v>630</v>
      </c>
      <c r="D367" s="326" t="s">
        <v>93</v>
      </c>
      <c r="E367" s="104"/>
      <c r="F367" s="393">
        <v>94595.509250000003</v>
      </c>
      <c r="G367" s="325">
        <f t="shared" si="54"/>
        <v>0</v>
      </c>
      <c r="H367" s="319">
        <f>+'[1]ACTA PARCIAL 05'!J366</f>
        <v>0</v>
      </c>
      <c r="I367" s="339">
        <v>30.7</v>
      </c>
      <c r="J367" s="327">
        <f t="shared" si="55"/>
        <v>30.7</v>
      </c>
      <c r="K367" s="587">
        <f t="shared" si="56"/>
        <v>2904082.1339750001</v>
      </c>
      <c r="L367" s="589"/>
      <c r="M367" s="596">
        <f t="shared" si="57"/>
        <v>2904082.1339750001</v>
      </c>
      <c r="N367" s="589"/>
      <c r="P367" s="3"/>
    </row>
    <row r="368" spans="2:16" ht="38.25" customHeight="1">
      <c r="B368" s="308" t="s">
        <v>631</v>
      </c>
      <c r="C368" s="106" t="s">
        <v>632</v>
      </c>
      <c r="D368" s="326" t="s">
        <v>617</v>
      </c>
      <c r="E368" s="104"/>
      <c r="F368" s="393">
        <v>18260.63</v>
      </c>
      <c r="G368" s="325">
        <f t="shared" si="54"/>
        <v>0</v>
      </c>
      <c r="H368" s="319">
        <f>+'[1]ACTA PARCIAL 05'!J367</f>
        <v>0</v>
      </c>
      <c r="I368" s="339">
        <v>10.47</v>
      </c>
      <c r="J368" s="327">
        <f t="shared" si="55"/>
        <v>10.47</v>
      </c>
      <c r="K368" s="587">
        <f t="shared" si="56"/>
        <v>191188.79610000004</v>
      </c>
      <c r="L368" s="589"/>
      <c r="M368" s="596">
        <f t="shared" si="57"/>
        <v>191188.79610000004</v>
      </c>
      <c r="N368" s="589"/>
      <c r="P368" s="3"/>
    </row>
    <row r="369" spans="2:16" ht="38.25" customHeight="1">
      <c r="B369" s="308" t="s">
        <v>633</v>
      </c>
      <c r="C369" s="106" t="s">
        <v>634</v>
      </c>
      <c r="D369" s="326" t="s">
        <v>622</v>
      </c>
      <c r="E369" s="104"/>
      <c r="F369" s="393">
        <v>11116.43</v>
      </c>
      <c r="G369" s="325">
        <f t="shared" si="54"/>
        <v>0</v>
      </c>
      <c r="H369" s="319">
        <f>+'[1]ACTA PARCIAL 05'!J368</f>
        <v>0</v>
      </c>
      <c r="I369" s="339">
        <v>6</v>
      </c>
      <c r="J369" s="327">
        <f t="shared" si="55"/>
        <v>6</v>
      </c>
      <c r="K369" s="587">
        <f t="shared" si="56"/>
        <v>66698.58</v>
      </c>
      <c r="L369" s="589"/>
      <c r="M369" s="596">
        <f t="shared" si="57"/>
        <v>66698.58</v>
      </c>
      <c r="N369" s="589"/>
      <c r="P369" s="3"/>
    </row>
    <row r="370" spans="2:16" ht="38.25" customHeight="1">
      <c r="B370" s="308" t="s">
        <v>635</v>
      </c>
      <c r="C370" s="106" t="s">
        <v>636</v>
      </c>
      <c r="D370" s="326" t="s">
        <v>617</v>
      </c>
      <c r="E370" s="104"/>
      <c r="F370" s="393">
        <v>50424.23</v>
      </c>
      <c r="G370" s="325">
        <f t="shared" si="54"/>
        <v>0</v>
      </c>
      <c r="H370" s="319">
        <f>+'[1]ACTA PARCIAL 05'!J369</f>
        <v>0</v>
      </c>
      <c r="I370" s="339">
        <v>40.92</v>
      </c>
      <c r="J370" s="327">
        <f t="shared" si="55"/>
        <v>40.92</v>
      </c>
      <c r="K370" s="587">
        <f t="shared" si="56"/>
        <v>2063359.4916000003</v>
      </c>
      <c r="L370" s="589"/>
      <c r="M370" s="596">
        <f t="shared" si="57"/>
        <v>2063359.4916000003</v>
      </c>
      <c r="N370" s="589"/>
      <c r="P370" s="3"/>
    </row>
    <row r="371" spans="2:16" ht="38.25" customHeight="1">
      <c r="B371" s="308" t="s">
        <v>637</v>
      </c>
      <c r="C371" s="106" t="s">
        <v>638</v>
      </c>
      <c r="D371" s="326" t="s">
        <v>622</v>
      </c>
      <c r="E371" s="104"/>
      <c r="F371" s="393">
        <v>66296.87</v>
      </c>
      <c r="G371" s="325">
        <f t="shared" si="54"/>
        <v>0</v>
      </c>
      <c r="H371" s="319">
        <f>+'[1]ACTA PARCIAL 05'!J370</f>
        <v>0</v>
      </c>
      <c r="I371" s="339">
        <v>9</v>
      </c>
      <c r="J371" s="327">
        <f t="shared" si="55"/>
        <v>9</v>
      </c>
      <c r="K371" s="587">
        <f t="shared" si="56"/>
        <v>596671.82999999996</v>
      </c>
      <c r="L371" s="589"/>
      <c r="M371" s="596">
        <f t="shared" si="57"/>
        <v>596671.82999999996</v>
      </c>
      <c r="N371" s="589"/>
      <c r="P371" s="3"/>
    </row>
    <row r="372" spans="2:16" ht="38.25" customHeight="1">
      <c r="B372" s="308" t="s">
        <v>639</v>
      </c>
      <c r="C372" s="106" t="s">
        <v>640</v>
      </c>
      <c r="D372" s="326" t="s">
        <v>80</v>
      </c>
      <c r="E372" s="104"/>
      <c r="F372" s="393">
        <v>21480.080000000002</v>
      </c>
      <c r="G372" s="325">
        <f t="shared" si="54"/>
        <v>0</v>
      </c>
      <c r="H372" s="319">
        <f>+'[1]ACTA PARCIAL 05'!J371</f>
        <v>0</v>
      </c>
      <c r="I372" s="339">
        <v>29.48</v>
      </c>
      <c r="J372" s="327">
        <f t="shared" si="55"/>
        <v>29.48</v>
      </c>
      <c r="K372" s="587">
        <f t="shared" si="56"/>
        <v>633232.75840000005</v>
      </c>
      <c r="L372" s="589"/>
      <c r="M372" s="596">
        <f t="shared" si="57"/>
        <v>633232.75840000005</v>
      </c>
      <c r="N372" s="589"/>
      <c r="P372" s="3"/>
    </row>
    <row r="373" spans="2:16" ht="38.25" customHeight="1">
      <c r="B373" s="308" t="s">
        <v>641</v>
      </c>
      <c r="C373" s="106" t="s">
        <v>642</v>
      </c>
      <c r="D373" s="326" t="s">
        <v>622</v>
      </c>
      <c r="E373" s="104"/>
      <c r="F373" s="393">
        <v>107285.61</v>
      </c>
      <c r="G373" s="325">
        <f t="shared" si="54"/>
        <v>0</v>
      </c>
      <c r="H373" s="319">
        <f>+'[1]ACTA PARCIAL 05'!J372</f>
        <v>0</v>
      </c>
      <c r="I373" s="339">
        <v>2</v>
      </c>
      <c r="J373" s="327">
        <f t="shared" si="55"/>
        <v>2</v>
      </c>
      <c r="K373" s="587">
        <f t="shared" si="56"/>
        <v>214571.22</v>
      </c>
      <c r="L373" s="589"/>
      <c r="M373" s="596">
        <f t="shared" si="57"/>
        <v>214571.22</v>
      </c>
      <c r="N373" s="589"/>
      <c r="P373" s="3"/>
    </row>
    <row r="374" spans="2:16" ht="38.25" customHeight="1">
      <c r="B374" s="341" t="s">
        <v>643</v>
      </c>
      <c r="C374" s="123" t="s">
        <v>644</v>
      </c>
      <c r="D374" s="342"/>
      <c r="E374" s="318"/>
      <c r="F374" s="393"/>
      <c r="G374" s="325"/>
      <c r="H374" s="319"/>
      <c r="I374" s="339"/>
      <c r="J374" s="327"/>
      <c r="K374" s="587"/>
      <c r="L374" s="589"/>
      <c r="M374" s="596"/>
      <c r="N374" s="589"/>
      <c r="P374" s="3"/>
    </row>
    <row r="375" spans="2:16" ht="38.25" customHeight="1">
      <c r="B375" s="308" t="s">
        <v>645</v>
      </c>
      <c r="C375" s="106" t="s">
        <v>646</v>
      </c>
      <c r="D375" s="326" t="s">
        <v>647</v>
      </c>
      <c r="E375" s="104"/>
      <c r="F375" s="393">
        <v>20160.21</v>
      </c>
      <c r="G375" s="325">
        <f t="shared" ref="G375:G404" si="58">+F375*E375</f>
        <v>0</v>
      </c>
      <c r="H375" s="319">
        <f>+'[1]ACTA PARCIAL 05'!J374</f>
        <v>0</v>
      </c>
      <c r="I375" s="339">
        <v>14</v>
      </c>
      <c r="J375" s="327">
        <f t="shared" ref="J375:J404" si="59">+H375+I375</f>
        <v>14</v>
      </c>
      <c r="K375" s="587">
        <f t="shared" ref="K375:K404" si="60">+F375*I375</f>
        <v>282242.94</v>
      </c>
      <c r="L375" s="589"/>
      <c r="M375" s="596">
        <f t="shared" ref="M375:M404" si="61">+F375*J375</f>
        <v>282242.94</v>
      </c>
      <c r="N375" s="589"/>
      <c r="P375" s="3"/>
    </row>
    <row r="376" spans="2:16" ht="38.25" customHeight="1">
      <c r="B376" s="308" t="s">
        <v>648</v>
      </c>
      <c r="C376" s="106" t="s">
        <v>649</v>
      </c>
      <c r="D376" s="326" t="s">
        <v>582</v>
      </c>
      <c r="E376" s="104"/>
      <c r="F376" s="393">
        <v>7135.05</v>
      </c>
      <c r="G376" s="325">
        <f t="shared" si="58"/>
        <v>0</v>
      </c>
      <c r="H376" s="319">
        <f>+'[1]ACTA PARCIAL 05'!J375</f>
        <v>0</v>
      </c>
      <c r="I376" s="339">
        <f>14*6</f>
        <v>84</v>
      </c>
      <c r="J376" s="327">
        <f t="shared" si="59"/>
        <v>84</v>
      </c>
      <c r="K376" s="587">
        <f t="shared" si="60"/>
        <v>599344.20000000007</v>
      </c>
      <c r="L376" s="589"/>
      <c r="M376" s="596">
        <f t="shared" si="61"/>
        <v>599344.20000000007</v>
      </c>
      <c r="N376" s="589"/>
      <c r="P376" s="3"/>
    </row>
    <row r="377" spans="2:16" ht="38.25" customHeight="1">
      <c r="B377" s="308" t="s">
        <v>650</v>
      </c>
      <c r="C377" s="106" t="s">
        <v>651</v>
      </c>
      <c r="D377" s="326" t="s">
        <v>617</v>
      </c>
      <c r="E377" s="104"/>
      <c r="F377" s="393">
        <v>11049.52</v>
      </c>
      <c r="G377" s="325">
        <f t="shared" si="58"/>
        <v>0</v>
      </c>
      <c r="H377" s="319">
        <f>+'[1]ACTA PARCIAL 05'!J376</f>
        <v>0</v>
      </c>
      <c r="I377" s="339">
        <v>32.42</v>
      </c>
      <c r="J377" s="327">
        <f t="shared" si="59"/>
        <v>32.42</v>
      </c>
      <c r="K377" s="587">
        <f t="shared" si="60"/>
        <v>358225.43840000004</v>
      </c>
      <c r="L377" s="589"/>
      <c r="M377" s="596">
        <f t="shared" si="61"/>
        <v>358225.43840000004</v>
      </c>
      <c r="N377" s="589"/>
      <c r="P377" s="3"/>
    </row>
    <row r="378" spans="2:16" ht="38.25" customHeight="1">
      <c r="B378" s="308" t="s">
        <v>652</v>
      </c>
      <c r="C378" s="106" t="s">
        <v>653</v>
      </c>
      <c r="D378" s="326" t="s">
        <v>622</v>
      </c>
      <c r="E378" s="104"/>
      <c r="F378" s="393">
        <v>49746.77</v>
      </c>
      <c r="G378" s="325">
        <f t="shared" si="58"/>
        <v>0</v>
      </c>
      <c r="H378" s="319">
        <f>+'[1]ACTA PARCIAL 05'!J377</f>
        <v>0</v>
      </c>
      <c r="I378" s="339">
        <v>1</v>
      </c>
      <c r="J378" s="327">
        <f t="shared" si="59"/>
        <v>1</v>
      </c>
      <c r="K378" s="587">
        <f t="shared" si="60"/>
        <v>49746.77</v>
      </c>
      <c r="L378" s="589"/>
      <c r="M378" s="596">
        <f t="shared" si="61"/>
        <v>49746.77</v>
      </c>
      <c r="N378" s="589"/>
      <c r="P378" s="3"/>
    </row>
    <row r="379" spans="2:16" ht="38.25" customHeight="1">
      <c r="B379" s="308" t="s">
        <v>654</v>
      </c>
      <c r="C379" s="106" t="s">
        <v>655</v>
      </c>
      <c r="D379" s="326" t="s">
        <v>582</v>
      </c>
      <c r="E379" s="104"/>
      <c r="F379" s="393">
        <v>36204.22</v>
      </c>
      <c r="G379" s="325">
        <f t="shared" si="58"/>
        <v>0</v>
      </c>
      <c r="H379" s="319">
        <f>+'[1]ACTA PARCIAL 05'!J378</f>
        <v>0</v>
      </c>
      <c r="I379" s="339">
        <v>2.92</v>
      </c>
      <c r="J379" s="327">
        <f t="shared" si="59"/>
        <v>2.92</v>
      </c>
      <c r="K379" s="587">
        <f t="shared" si="60"/>
        <v>105716.3224</v>
      </c>
      <c r="L379" s="589"/>
      <c r="M379" s="596">
        <f t="shared" si="61"/>
        <v>105716.3224</v>
      </c>
      <c r="N379" s="589"/>
      <c r="P379" s="3"/>
    </row>
    <row r="380" spans="2:16" ht="38.25" customHeight="1">
      <c r="B380" s="308" t="s">
        <v>656</v>
      </c>
      <c r="C380" s="106" t="s">
        <v>657</v>
      </c>
      <c r="D380" s="326" t="s">
        <v>582</v>
      </c>
      <c r="E380" s="104"/>
      <c r="F380" s="393">
        <v>30178.36</v>
      </c>
      <c r="G380" s="325">
        <f t="shared" si="58"/>
        <v>0</v>
      </c>
      <c r="H380" s="319">
        <f>+'[1]ACTA PARCIAL 05'!J379</f>
        <v>0</v>
      </c>
      <c r="I380" s="339">
        <v>2.92</v>
      </c>
      <c r="J380" s="327">
        <f t="shared" si="59"/>
        <v>2.92</v>
      </c>
      <c r="K380" s="587">
        <f t="shared" si="60"/>
        <v>88120.811199999996</v>
      </c>
      <c r="L380" s="589"/>
      <c r="M380" s="596">
        <f t="shared" si="61"/>
        <v>88120.811199999996</v>
      </c>
      <c r="N380" s="589"/>
      <c r="P380" s="3"/>
    </row>
    <row r="381" spans="2:16" ht="38.25" customHeight="1">
      <c r="B381" s="308" t="s">
        <v>658</v>
      </c>
      <c r="C381" s="106" t="s">
        <v>659</v>
      </c>
      <c r="D381" s="326" t="s">
        <v>617</v>
      </c>
      <c r="E381" s="104"/>
      <c r="F381" s="393">
        <v>18260.63</v>
      </c>
      <c r="G381" s="325">
        <f t="shared" si="58"/>
        <v>0</v>
      </c>
      <c r="H381" s="319">
        <f>+'[1]ACTA PARCIAL 05'!J380</f>
        <v>0</v>
      </c>
      <c r="I381" s="339">
        <f>17.63+30</f>
        <v>47.629999999999995</v>
      </c>
      <c r="J381" s="327">
        <f t="shared" si="59"/>
        <v>47.629999999999995</v>
      </c>
      <c r="K381" s="587">
        <f t="shared" si="60"/>
        <v>869753.80689999997</v>
      </c>
      <c r="L381" s="589"/>
      <c r="M381" s="596">
        <f t="shared" si="61"/>
        <v>869753.80689999997</v>
      </c>
      <c r="N381" s="589"/>
      <c r="P381" s="3"/>
    </row>
    <row r="382" spans="2:16" ht="38.25" customHeight="1">
      <c r="B382" s="308" t="s">
        <v>660</v>
      </c>
      <c r="C382" s="106" t="s">
        <v>661</v>
      </c>
      <c r="D382" s="326" t="s">
        <v>622</v>
      </c>
      <c r="E382" s="104"/>
      <c r="F382" s="393">
        <v>11116.43</v>
      </c>
      <c r="G382" s="325">
        <f t="shared" si="58"/>
        <v>0</v>
      </c>
      <c r="H382" s="319">
        <f>+'[1]ACTA PARCIAL 05'!J381</f>
        <v>0</v>
      </c>
      <c r="I382" s="339">
        <v>7</v>
      </c>
      <c r="J382" s="327">
        <f t="shared" si="59"/>
        <v>7</v>
      </c>
      <c r="K382" s="587">
        <f t="shared" si="60"/>
        <v>77815.010000000009</v>
      </c>
      <c r="L382" s="589"/>
      <c r="M382" s="596">
        <f t="shared" si="61"/>
        <v>77815.010000000009</v>
      </c>
      <c r="N382" s="589"/>
      <c r="P382" s="3"/>
    </row>
    <row r="383" spans="2:16" ht="38.25" customHeight="1">
      <c r="B383" s="308" t="s">
        <v>662</v>
      </c>
      <c r="C383" s="106" t="s">
        <v>663</v>
      </c>
      <c r="D383" s="326" t="s">
        <v>622</v>
      </c>
      <c r="E383" s="104"/>
      <c r="F383" s="393">
        <v>478206.69</v>
      </c>
      <c r="G383" s="325">
        <f t="shared" si="58"/>
        <v>0</v>
      </c>
      <c r="H383" s="319">
        <f>+'[1]ACTA PARCIAL 05'!J382</f>
        <v>0</v>
      </c>
      <c r="I383" s="339">
        <v>1</v>
      </c>
      <c r="J383" s="327">
        <f t="shared" si="59"/>
        <v>1</v>
      </c>
      <c r="K383" s="587">
        <f t="shared" si="60"/>
        <v>478206.69</v>
      </c>
      <c r="L383" s="589"/>
      <c r="M383" s="596">
        <f t="shared" si="61"/>
        <v>478206.69</v>
      </c>
      <c r="N383" s="589"/>
      <c r="P383" s="3"/>
    </row>
    <row r="384" spans="2:16" ht="38.25" customHeight="1">
      <c r="B384" s="308" t="s">
        <v>664</v>
      </c>
      <c r="C384" s="106" t="s">
        <v>665</v>
      </c>
      <c r="D384" s="326" t="s">
        <v>582</v>
      </c>
      <c r="E384" s="104"/>
      <c r="F384" s="393">
        <v>36204.22</v>
      </c>
      <c r="G384" s="325">
        <f t="shared" si="58"/>
        <v>0</v>
      </c>
      <c r="H384" s="319">
        <f>+'[1]ACTA PARCIAL 05'!J383</f>
        <v>0</v>
      </c>
      <c r="I384" s="339">
        <v>8.57</v>
      </c>
      <c r="J384" s="327">
        <f t="shared" si="59"/>
        <v>8.57</v>
      </c>
      <c r="K384" s="587">
        <f t="shared" si="60"/>
        <v>310270.1654</v>
      </c>
      <c r="L384" s="589"/>
      <c r="M384" s="596">
        <f t="shared" si="61"/>
        <v>310270.1654</v>
      </c>
      <c r="N384" s="589"/>
      <c r="P384" s="3"/>
    </row>
    <row r="385" spans="2:16" ht="38.25" customHeight="1">
      <c r="B385" s="308" t="s">
        <v>666</v>
      </c>
      <c r="C385" s="106" t="s">
        <v>667</v>
      </c>
      <c r="D385" s="326" t="s">
        <v>582</v>
      </c>
      <c r="E385" s="104"/>
      <c r="F385" s="393">
        <v>30178.36</v>
      </c>
      <c r="G385" s="325">
        <f t="shared" si="58"/>
        <v>0</v>
      </c>
      <c r="H385" s="319">
        <f>+'[1]ACTA PARCIAL 05'!J384</f>
        <v>0</v>
      </c>
      <c r="I385" s="339">
        <v>8.57</v>
      </c>
      <c r="J385" s="327">
        <f t="shared" si="59"/>
        <v>8.57</v>
      </c>
      <c r="K385" s="587">
        <f t="shared" si="60"/>
        <v>258628.54520000002</v>
      </c>
      <c r="L385" s="589"/>
      <c r="M385" s="596">
        <f t="shared" si="61"/>
        <v>258628.54520000002</v>
      </c>
      <c r="N385" s="589"/>
      <c r="P385" s="3"/>
    </row>
    <row r="386" spans="2:16" ht="38.25" customHeight="1">
      <c r="B386" s="308" t="s">
        <v>668</v>
      </c>
      <c r="C386" s="106" t="s">
        <v>669</v>
      </c>
      <c r="D386" s="326" t="s">
        <v>670</v>
      </c>
      <c r="E386" s="104"/>
      <c r="F386" s="346">
        <v>325104.7</v>
      </c>
      <c r="G386" s="325">
        <f t="shared" si="58"/>
        <v>0</v>
      </c>
      <c r="H386" s="319">
        <f>+'[1]ACTA PARCIAL 05'!J385</f>
        <v>0</v>
      </c>
      <c r="I386" s="339">
        <v>1</v>
      </c>
      <c r="J386" s="327">
        <f t="shared" si="59"/>
        <v>1</v>
      </c>
      <c r="K386" s="587">
        <f t="shared" si="60"/>
        <v>325104.7</v>
      </c>
      <c r="L386" s="589"/>
      <c r="M386" s="596">
        <f t="shared" si="61"/>
        <v>325104.7</v>
      </c>
      <c r="N386" s="589"/>
      <c r="P386" s="3"/>
    </row>
    <row r="387" spans="2:16" ht="38.25" customHeight="1">
      <c r="B387" s="341" t="s">
        <v>671</v>
      </c>
      <c r="C387" s="123" t="s">
        <v>672</v>
      </c>
      <c r="D387" s="342"/>
      <c r="E387" s="318"/>
      <c r="F387" s="393"/>
      <c r="G387" s="325"/>
      <c r="H387" s="319"/>
      <c r="I387" s="339"/>
      <c r="J387" s="327"/>
      <c r="K387" s="587"/>
      <c r="L387" s="589"/>
      <c r="M387" s="596"/>
      <c r="N387" s="589"/>
      <c r="P387" s="3"/>
    </row>
    <row r="388" spans="2:16" ht="38.25" customHeight="1">
      <c r="B388" s="308" t="s">
        <v>673</v>
      </c>
      <c r="C388" s="106" t="s">
        <v>674</v>
      </c>
      <c r="D388" s="326" t="s">
        <v>582</v>
      </c>
      <c r="E388" s="104"/>
      <c r="F388" s="393">
        <v>36204.22</v>
      </c>
      <c r="G388" s="325">
        <f t="shared" si="58"/>
        <v>0</v>
      </c>
      <c r="H388" s="319">
        <f>+'[1]ACTA PARCIAL 05'!J387</f>
        <v>0</v>
      </c>
      <c r="I388" s="339">
        <v>14.4</v>
      </c>
      <c r="J388" s="327">
        <f t="shared" si="59"/>
        <v>14.4</v>
      </c>
      <c r="K388" s="587">
        <f t="shared" si="60"/>
        <v>521340.76800000004</v>
      </c>
      <c r="L388" s="589"/>
      <c r="M388" s="596">
        <f t="shared" si="61"/>
        <v>521340.76800000004</v>
      </c>
      <c r="N388" s="589"/>
      <c r="P388" s="3"/>
    </row>
    <row r="389" spans="2:16" ht="38.25" customHeight="1">
      <c r="B389" s="308" t="s">
        <v>675</v>
      </c>
      <c r="C389" s="106" t="s">
        <v>676</v>
      </c>
      <c r="D389" s="326" t="s">
        <v>617</v>
      </c>
      <c r="E389" s="104"/>
      <c r="F389" s="393">
        <v>80839.740000000005</v>
      </c>
      <c r="G389" s="325">
        <f t="shared" si="58"/>
        <v>0</v>
      </c>
      <c r="H389" s="319">
        <f>+'[1]ACTA PARCIAL 05'!J388</f>
        <v>0</v>
      </c>
      <c r="I389" s="339">
        <v>30.19</v>
      </c>
      <c r="J389" s="327">
        <f t="shared" si="59"/>
        <v>30.19</v>
      </c>
      <c r="K389" s="587">
        <f t="shared" si="60"/>
        <v>2440551.7506000004</v>
      </c>
      <c r="L389" s="589"/>
      <c r="M389" s="596">
        <f t="shared" si="61"/>
        <v>2440551.7506000004</v>
      </c>
      <c r="N389" s="589"/>
      <c r="P389" s="3"/>
    </row>
    <row r="390" spans="2:16" ht="38.25" customHeight="1">
      <c r="B390" s="308" t="s">
        <v>677</v>
      </c>
      <c r="C390" s="106" t="s">
        <v>678</v>
      </c>
      <c r="D390" s="326" t="s">
        <v>582</v>
      </c>
      <c r="E390" s="104"/>
      <c r="F390" s="393">
        <v>30178.36</v>
      </c>
      <c r="G390" s="325">
        <f t="shared" si="58"/>
        <v>0</v>
      </c>
      <c r="H390" s="319">
        <f>+'[1]ACTA PARCIAL 05'!J389</f>
        <v>0</v>
      </c>
      <c r="I390" s="339">
        <v>14.4</v>
      </c>
      <c r="J390" s="327">
        <f t="shared" si="59"/>
        <v>14.4</v>
      </c>
      <c r="K390" s="587">
        <f t="shared" si="60"/>
        <v>434568.38400000002</v>
      </c>
      <c r="L390" s="589"/>
      <c r="M390" s="596">
        <f t="shared" si="61"/>
        <v>434568.38400000002</v>
      </c>
      <c r="N390" s="589"/>
      <c r="P390" s="3"/>
    </row>
    <row r="391" spans="2:16" ht="38.25" customHeight="1">
      <c r="B391" s="308" t="s">
        <v>679</v>
      </c>
      <c r="C391" s="106" t="s">
        <v>680</v>
      </c>
      <c r="D391" s="326" t="s">
        <v>617</v>
      </c>
      <c r="E391" s="104"/>
      <c r="F391" s="393">
        <v>93487.51</v>
      </c>
      <c r="G391" s="325">
        <f t="shared" si="58"/>
        <v>0</v>
      </c>
      <c r="H391" s="319">
        <f>+'[1]ACTA PARCIAL 05'!J390</f>
        <v>0</v>
      </c>
      <c r="I391" s="339">
        <v>10</v>
      </c>
      <c r="J391" s="327">
        <f t="shared" si="59"/>
        <v>10</v>
      </c>
      <c r="K391" s="587">
        <f t="shared" si="60"/>
        <v>934875.1</v>
      </c>
      <c r="L391" s="589"/>
      <c r="M391" s="596">
        <f t="shared" si="61"/>
        <v>934875.1</v>
      </c>
      <c r="N391" s="589"/>
      <c r="P391" s="3"/>
    </row>
    <row r="392" spans="2:16" ht="38.25" customHeight="1">
      <c r="B392" s="308" t="s">
        <v>681</v>
      </c>
      <c r="C392" s="106" t="s">
        <v>682</v>
      </c>
      <c r="D392" s="326" t="s">
        <v>622</v>
      </c>
      <c r="E392" s="104"/>
      <c r="F392" s="393">
        <v>757986.62</v>
      </c>
      <c r="G392" s="325">
        <f t="shared" si="58"/>
        <v>0</v>
      </c>
      <c r="H392" s="319">
        <f>+'[1]ACTA PARCIAL 05'!J391</f>
        <v>0</v>
      </c>
      <c r="I392" s="339">
        <v>1</v>
      </c>
      <c r="J392" s="327">
        <f t="shared" si="59"/>
        <v>1</v>
      </c>
      <c r="K392" s="587">
        <f t="shared" si="60"/>
        <v>757986.62</v>
      </c>
      <c r="L392" s="589"/>
      <c r="M392" s="596">
        <f t="shared" si="61"/>
        <v>757986.62</v>
      </c>
      <c r="N392" s="589"/>
      <c r="P392" s="3"/>
    </row>
    <row r="393" spans="2:16" ht="38.25" customHeight="1">
      <c r="B393" s="308" t="s">
        <v>683</v>
      </c>
      <c r="C393" s="347" t="s">
        <v>684</v>
      </c>
      <c r="D393" s="326" t="s">
        <v>80</v>
      </c>
      <c r="E393" s="104"/>
      <c r="F393" s="393">
        <v>334936.62</v>
      </c>
      <c r="G393" s="325">
        <f t="shared" si="58"/>
        <v>0</v>
      </c>
      <c r="H393" s="319">
        <f>+'[1]ACTA PARCIAL 05'!J392</f>
        <v>0</v>
      </c>
      <c r="I393" s="339">
        <v>1.67</v>
      </c>
      <c r="J393" s="327">
        <f t="shared" si="59"/>
        <v>1.67</v>
      </c>
      <c r="K393" s="587">
        <f t="shared" si="60"/>
        <v>559344.15539999993</v>
      </c>
      <c r="L393" s="589"/>
      <c r="M393" s="596">
        <f t="shared" si="61"/>
        <v>559344.15539999993</v>
      </c>
      <c r="N393" s="589"/>
      <c r="P393" s="3"/>
    </row>
    <row r="394" spans="2:16" ht="38.25" customHeight="1">
      <c r="B394" s="308" t="s">
        <v>685</v>
      </c>
      <c r="C394" s="106" t="s">
        <v>686</v>
      </c>
      <c r="D394" s="326" t="s">
        <v>622</v>
      </c>
      <c r="E394" s="104"/>
      <c r="F394" s="393">
        <v>245393</v>
      </c>
      <c r="G394" s="325">
        <f t="shared" si="58"/>
        <v>0</v>
      </c>
      <c r="H394" s="319">
        <f>+'[1]ACTA PARCIAL 05'!J393</f>
        <v>0</v>
      </c>
      <c r="I394" s="339">
        <v>2</v>
      </c>
      <c r="J394" s="327">
        <f t="shared" si="59"/>
        <v>2</v>
      </c>
      <c r="K394" s="587">
        <f t="shared" si="60"/>
        <v>490786</v>
      </c>
      <c r="L394" s="589"/>
      <c r="M394" s="596">
        <f t="shared" si="61"/>
        <v>490786</v>
      </c>
      <c r="N394" s="589"/>
      <c r="P394" s="3"/>
    </row>
    <row r="395" spans="2:16" ht="38.25" customHeight="1">
      <c r="B395" s="308" t="s">
        <v>687</v>
      </c>
      <c r="C395" s="106" t="s">
        <v>688</v>
      </c>
      <c r="D395" s="326" t="s">
        <v>617</v>
      </c>
      <c r="E395" s="104"/>
      <c r="F395" s="393">
        <v>2883.15</v>
      </c>
      <c r="G395" s="325">
        <f t="shared" si="58"/>
        <v>0</v>
      </c>
      <c r="H395" s="319">
        <f>+'[1]ACTA PARCIAL 05'!J394</f>
        <v>0</v>
      </c>
      <c r="I395" s="339">
        <v>64.5</v>
      </c>
      <c r="J395" s="327">
        <f t="shared" si="59"/>
        <v>64.5</v>
      </c>
      <c r="K395" s="587">
        <f t="shared" si="60"/>
        <v>185963.17500000002</v>
      </c>
      <c r="L395" s="589"/>
      <c r="M395" s="596">
        <f t="shared" si="61"/>
        <v>185963.17500000002</v>
      </c>
      <c r="N395" s="589"/>
      <c r="P395" s="3"/>
    </row>
    <row r="396" spans="2:16" ht="38.25" customHeight="1">
      <c r="B396" s="308" t="s">
        <v>689</v>
      </c>
      <c r="C396" s="106" t="s">
        <v>690</v>
      </c>
      <c r="D396" s="326" t="s">
        <v>80</v>
      </c>
      <c r="E396" s="104"/>
      <c r="F396" s="393">
        <v>20555.919999999998</v>
      </c>
      <c r="G396" s="325">
        <f t="shared" si="58"/>
        <v>0</v>
      </c>
      <c r="H396" s="319">
        <f>+'[1]ACTA PARCIAL 05'!J395</f>
        <v>0</v>
      </c>
      <c r="I396" s="339">
        <v>49.29</v>
      </c>
      <c r="J396" s="327">
        <f t="shared" si="59"/>
        <v>49.29</v>
      </c>
      <c r="K396" s="587">
        <f t="shared" si="60"/>
        <v>1013201.2967999999</v>
      </c>
      <c r="L396" s="589"/>
      <c r="M396" s="596">
        <f t="shared" si="61"/>
        <v>1013201.2967999999</v>
      </c>
      <c r="N396" s="589"/>
      <c r="P396" s="3"/>
    </row>
    <row r="397" spans="2:16" ht="38.25" customHeight="1">
      <c r="B397" s="308" t="s">
        <v>691</v>
      </c>
      <c r="C397" s="106" t="s">
        <v>692</v>
      </c>
      <c r="D397" s="326" t="s">
        <v>80</v>
      </c>
      <c r="E397" s="104"/>
      <c r="F397" s="393">
        <v>20555.919999999998</v>
      </c>
      <c r="G397" s="325">
        <f t="shared" si="58"/>
        <v>0</v>
      </c>
      <c r="H397" s="319">
        <f>+'[1]ACTA PARCIAL 05'!J396</f>
        <v>0</v>
      </c>
      <c r="I397" s="339">
        <f>5.3*5.3</f>
        <v>28.09</v>
      </c>
      <c r="J397" s="327">
        <f t="shared" si="59"/>
        <v>28.09</v>
      </c>
      <c r="K397" s="587">
        <f t="shared" si="60"/>
        <v>577415.79279999994</v>
      </c>
      <c r="L397" s="589"/>
      <c r="M397" s="596">
        <f t="shared" si="61"/>
        <v>577415.79279999994</v>
      </c>
      <c r="N397" s="589"/>
      <c r="P397" s="3"/>
    </row>
    <row r="398" spans="2:16" ht="38.25" customHeight="1">
      <c r="B398" s="308" t="s">
        <v>693</v>
      </c>
      <c r="C398" s="106" t="s">
        <v>694</v>
      </c>
      <c r="D398" s="326" t="s">
        <v>594</v>
      </c>
      <c r="E398" s="104"/>
      <c r="F398" s="393">
        <v>428390.37</v>
      </c>
      <c r="G398" s="325">
        <f t="shared" si="58"/>
        <v>0</v>
      </c>
      <c r="H398" s="319">
        <f>+'[1]ACTA PARCIAL 05'!J397</f>
        <v>0</v>
      </c>
      <c r="I398" s="339">
        <v>1</v>
      </c>
      <c r="J398" s="327">
        <f t="shared" si="59"/>
        <v>1</v>
      </c>
      <c r="K398" s="587">
        <f t="shared" si="60"/>
        <v>428390.37</v>
      </c>
      <c r="L398" s="589"/>
      <c r="M398" s="596">
        <f>+F398*J398</f>
        <v>428390.37</v>
      </c>
      <c r="N398" s="589"/>
      <c r="P398" s="3"/>
    </row>
    <row r="399" spans="2:16" ht="38.25" customHeight="1">
      <c r="B399" s="308" t="s">
        <v>695</v>
      </c>
      <c r="C399" s="106" t="s">
        <v>696</v>
      </c>
      <c r="D399" s="326" t="s">
        <v>622</v>
      </c>
      <c r="E399" s="104"/>
      <c r="F399" s="393">
        <v>335400.21000000002</v>
      </c>
      <c r="G399" s="325">
        <f t="shared" si="58"/>
        <v>0</v>
      </c>
      <c r="H399" s="319">
        <f>+'[1]ACTA PARCIAL 05'!J398</f>
        <v>0</v>
      </c>
      <c r="I399" s="339">
        <v>1</v>
      </c>
      <c r="J399" s="327">
        <f t="shared" si="59"/>
        <v>1</v>
      </c>
      <c r="K399" s="587">
        <f t="shared" si="60"/>
        <v>335400.21000000002</v>
      </c>
      <c r="L399" s="589"/>
      <c r="M399" s="596">
        <f t="shared" si="61"/>
        <v>335400.21000000002</v>
      </c>
      <c r="N399" s="589"/>
      <c r="P399" s="3"/>
    </row>
    <row r="400" spans="2:16" ht="38.25" customHeight="1">
      <c r="B400" s="308" t="s">
        <v>697</v>
      </c>
      <c r="C400" s="106" t="s">
        <v>698</v>
      </c>
      <c r="D400" s="326" t="s">
        <v>617</v>
      </c>
      <c r="E400" s="104"/>
      <c r="F400" s="393">
        <v>71500.28</v>
      </c>
      <c r="G400" s="325">
        <f t="shared" si="58"/>
        <v>0</v>
      </c>
      <c r="H400" s="319">
        <f>+'[1]ACTA PARCIAL 05'!J399</f>
        <v>0</v>
      </c>
      <c r="I400" s="339">
        <v>36</v>
      </c>
      <c r="J400" s="327">
        <f t="shared" si="59"/>
        <v>36</v>
      </c>
      <c r="K400" s="587">
        <f t="shared" si="60"/>
        <v>2574010.08</v>
      </c>
      <c r="L400" s="589"/>
      <c r="M400" s="596">
        <f t="shared" si="61"/>
        <v>2574010.08</v>
      </c>
      <c r="N400" s="589"/>
      <c r="P400" s="3"/>
    </row>
    <row r="401" spans="2:88" ht="38.25" customHeight="1">
      <c r="B401" s="308" t="s">
        <v>699</v>
      </c>
      <c r="C401" s="106" t="s">
        <v>700</v>
      </c>
      <c r="D401" s="326" t="s">
        <v>622</v>
      </c>
      <c r="E401" s="104"/>
      <c r="F401" s="393">
        <v>458250.21</v>
      </c>
      <c r="G401" s="325">
        <f t="shared" si="58"/>
        <v>0</v>
      </c>
      <c r="H401" s="319">
        <f>+'[1]ACTA PARCIAL 05'!J400</f>
        <v>0</v>
      </c>
      <c r="I401" s="339">
        <v>4</v>
      </c>
      <c r="J401" s="327">
        <f t="shared" si="59"/>
        <v>4</v>
      </c>
      <c r="K401" s="587">
        <f t="shared" si="60"/>
        <v>1833000.84</v>
      </c>
      <c r="L401" s="589"/>
      <c r="M401" s="596">
        <f t="shared" si="61"/>
        <v>1833000.84</v>
      </c>
      <c r="N401" s="589"/>
      <c r="P401" s="3"/>
    </row>
    <row r="402" spans="2:88" ht="38.25" customHeight="1">
      <c r="B402" s="308" t="s">
        <v>701</v>
      </c>
      <c r="C402" s="106" t="s">
        <v>702</v>
      </c>
      <c r="D402" s="326" t="s">
        <v>622</v>
      </c>
      <c r="E402" s="104"/>
      <c r="F402" s="393">
        <v>396500.21</v>
      </c>
      <c r="G402" s="325">
        <f t="shared" si="58"/>
        <v>0</v>
      </c>
      <c r="H402" s="319">
        <f>+'[1]ACTA PARCIAL 05'!J401</f>
        <v>0</v>
      </c>
      <c r="I402" s="339">
        <v>1</v>
      </c>
      <c r="J402" s="327">
        <f t="shared" si="59"/>
        <v>1</v>
      </c>
      <c r="K402" s="587">
        <f t="shared" si="60"/>
        <v>396500.21</v>
      </c>
      <c r="L402" s="589"/>
      <c r="M402" s="596">
        <f t="shared" si="61"/>
        <v>396500.21</v>
      </c>
      <c r="N402" s="589"/>
      <c r="P402" s="3"/>
    </row>
    <row r="403" spans="2:88" ht="38.25" customHeight="1">
      <c r="B403" s="308" t="s">
        <v>703</v>
      </c>
      <c r="C403" s="106" t="s">
        <v>704</v>
      </c>
      <c r="D403" s="326" t="s">
        <v>622</v>
      </c>
      <c r="E403" s="104"/>
      <c r="F403" s="393">
        <v>53028</v>
      </c>
      <c r="G403" s="325">
        <f t="shared" si="58"/>
        <v>0</v>
      </c>
      <c r="H403" s="319">
        <f>+'[1]ACTA PARCIAL 05'!J402</f>
        <v>0</v>
      </c>
      <c r="I403" s="339">
        <v>18</v>
      </c>
      <c r="J403" s="327">
        <f t="shared" si="59"/>
        <v>18</v>
      </c>
      <c r="K403" s="587">
        <f t="shared" si="60"/>
        <v>954504</v>
      </c>
      <c r="L403" s="589"/>
      <c r="M403" s="596">
        <f t="shared" si="61"/>
        <v>954504</v>
      </c>
      <c r="N403" s="589"/>
      <c r="P403" s="3"/>
    </row>
    <row r="404" spans="2:88" ht="38.25" customHeight="1" thickBot="1">
      <c r="B404" s="309" t="s">
        <v>705</v>
      </c>
      <c r="C404" s="348" t="s">
        <v>706</v>
      </c>
      <c r="D404" s="349" t="s">
        <v>617</v>
      </c>
      <c r="E404" s="101"/>
      <c r="F404" s="394">
        <v>30550.41</v>
      </c>
      <c r="G404" s="350">
        <f t="shared" si="58"/>
        <v>0</v>
      </c>
      <c r="H404" s="320">
        <f>+'[1]ACTA PARCIAL 05'!J403</f>
        <v>0</v>
      </c>
      <c r="I404" s="351">
        <v>8</v>
      </c>
      <c r="J404" s="352">
        <f t="shared" si="59"/>
        <v>8</v>
      </c>
      <c r="K404" s="593">
        <f t="shared" si="60"/>
        <v>244403.28</v>
      </c>
      <c r="L404" s="595"/>
      <c r="M404" s="634">
        <f t="shared" si="61"/>
        <v>244403.28</v>
      </c>
      <c r="N404" s="595"/>
      <c r="P404" s="3"/>
    </row>
    <row r="405" spans="2:88" ht="38.25" customHeight="1" thickBot="1">
      <c r="B405" s="42"/>
      <c r="C405" s="32"/>
      <c r="D405" s="32"/>
      <c r="E405" s="32"/>
      <c r="F405" s="41"/>
      <c r="G405" s="41"/>
      <c r="H405" s="41"/>
      <c r="I405" s="610" t="s">
        <v>24</v>
      </c>
      <c r="J405" s="613"/>
      <c r="K405" s="607">
        <f>SUM(K342:L404)</f>
        <v>36320111.544575006</v>
      </c>
      <c r="L405" s="609"/>
      <c r="M405" s="607">
        <f>SUM(M342:N404)</f>
        <v>48299109.762975007</v>
      </c>
      <c r="N405" s="609"/>
    </row>
    <row r="406" spans="2:88" ht="8.25" customHeight="1" thickBot="1">
      <c r="B406" s="42"/>
      <c r="C406" s="32"/>
      <c r="D406" s="32"/>
      <c r="E406" s="32"/>
      <c r="F406" s="41"/>
      <c r="G406" s="41"/>
      <c r="H406" s="41"/>
      <c r="I406" s="32"/>
      <c r="J406" s="41"/>
      <c r="K406" s="44"/>
      <c r="L406" s="44"/>
      <c r="M406" s="44"/>
      <c r="N406" s="44"/>
    </row>
    <row r="407" spans="2:88" s="1" customFormat="1" ht="20.25" customHeight="1" thickBot="1">
      <c r="B407" s="43"/>
      <c r="C407" s="43"/>
      <c r="D407" s="639" t="s">
        <v>34</v>
      </c>
      <c r="E407" s="640"/>
      <c r="F407" s="640"/>
      <c r="G407" s="640"/>
      <c r="H407" s="640"/>
      <c r="I407" s="640"/>
      <c r="J407" s="641"/>
      <c r="K407" s="642">
        <f>+K27+K89+K100+K243+K253+K260+K266+K283+K305+K312+K319+K326+K333+K339+K405</f>
        <v>222432264.12227499</v>
      </c>
      <c r="L407" s="643"/>
      <c r="M407" s="642" t="e">
        <f>+M27+M89+M100+M243+M253+M260+M266+M283+M305+M312+M319+M326+M333+M339+M405</f>
        <v>#REF!</v>
      </c>
      <c r="N407" s="643"/>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row>
    <row r="408" spans="2:88" ht="8.25" customHeight="1" thickBot="1">
      <c r="B408" s="42"/>
      <c r="C408" s="42"/>
      <c r="D408" s="32"/>
      <c r="E408" s="32"/>
      <c r="F408" s="41"/>
      <c r="G408" s="41"/>
      <c r="H408" s="41"/>
      <c r="I408" s="32"/>
      <c r="J408" s="41"/>
      <c r="K408" s="40"/>
      <c r="L408" s="40"/>
      <c r="M408" s="40"/>
      <c r="N408" s="40"/>
    </row>
    <row r="409" spans="2:88" s="1" customFormat="1" ht="30" customHeight="1" thickBot="1">
      <c r="B409" s="4"/>
      <c r="C409" s="4"/>
      <c r="D409" s="637" t="s">
        <v>35</v>
      </c>
      <c r="E409" s="637"/>
      <c r="F409" s="637"/>
      <c r="G409" s="637"/>
      <c r="H409" s="637"/>
      <c r="I409" s="637"/>
      <c r="J409" s="228">
        <v>0.15</v>
      </c>
      <c r="K409" s="638">
        <f>+K407*J409</f>
        <v>33364839.618341248</v>
      </c>
      <c r="L409" s="638"/>
      <c r="M409" s="638" t="e">
        <f>+M407*J409</f>
        <v>#REF!</v>
      </c>
      <c r="N409" s="638"/>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row>
    <row r="410" spans="2:88" s="1" customFormat="1" ht="30" customHeight="1" thickBot="1">
      <c r="B410" s="4"/>
      <c r="C410" s="4"/>
      <c r="D410" s="389"/>
      <c r="E410" s="389"/>
      <c r="F410" s="389"/>
      <c r="G410" s="389"/>
      <c r="H410" s="637" t="s">
        <v>36</v>
      </c>
      <c r="I410" s="637"/>
      <c r="J410" s="228">
        <v>0.03</v>
      </c>
      <c r="K410" s="638">
        <f>+K407*J410</f>
        <v>6672967.9236682495</v>
      </c>
      <c r="L410" s="638"/>
      <c r="M410" s="638" t="e">
        <f>+M407*J410</f>
        <v>#REF!</v>
      </c>
      <c r="N410" s="638"/>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row>
    <row r="411" spans="2:88" s="1" customFormat="1" ht="30" customHeight="1" thickBot="1">
      <c r="B411" s="4"/>
      <c r="C411" s="4"/>
      <c r="D411" s="389"/>
      <c r="E411" s="389"/>
      <c r="F411" s="389"/>
      <c r="G411" s="389"/>
      <c r="H411" s="389"/>
      <c r="I411" s="389" t="s">
        <v>37</v>
      </c>
      <c r="J411" s="228">
        <v>0.05</v>
      </c>
      <c r="K411" s="638">
        <f>+K407*J411</f>
        <v>11121613.20611375</v>
      </c>
      <c r="L411" s="638"/>
      <c r="M411" s="638" t="e">
        <f>+M407*J411</f>
        <v>#REF!</v>
      </c>
      <c r="N411" s="638"/>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row>
    <row r="412" spans="2:88" s="1" customFormat="1" ht="30" customHeight="1" thickBot="1">
      <c r="B412" s="4"/>
      <c r="C412" s="4"/>
      <c r="D412" s="649" t="s">
        <v>38</v>
      </c>
      <c r="E412" s="649"/>
      <c r="F412" s="649"/>
      <c r="G412" s="649"/>
      <c r="H412" s="649"/>
      <c r="I412" s="649"/>
      <c r="J412" s="229"/>
      <c r="K412" s="655">
        <f>SUM(K407:L411)</f>
        <v>273591684.87039822</v>
      </c>
      <c r="L412" s="655"/>
      <c r="M412" s="655" t="e">
        <f>SUM(M407:N411)</f>
        <v>#REF!</v>
      </c>
      <c r="N412" s="655"/>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row>
    <row r="413" spans="2:88" s="1" customFormat="1" ht="30" customHeight="1" thickBot="1">
      <c r="B413" s="4"/>
      <c r="C413" s="4"/>
      <c r="D413" s="389"/>
      <c r="E413" s="389"/>
      <c r="F413" s="389"/>
      <c r="G413" s="389"/>
      <c r="H413" s="637" t="s">
        <v>39</v>
      </c>
      <c r="I413" s="637"/>
      <c r="J413" s="229" t="s">
        <v>707</v>
      </c>
      <c r="K413" s="650">
        <f>+K411*J413</f>
        <v>1779458.1129782</v>
      </c>
      <c r="L413" s="650"/>
      <c r="M413" s="650" t="e">
        <f>+M411*J413</f>
        <v>#REF!</v>
      </c>
      <c r="N413" s="650"/>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row>
    <row r="414" spans="2:88" s="1" customFormat="1" ht="30" customHeight="1" thickBot="1">
      <c r="B414" s="4"/>
      <c r="C414" s="4"/>
      <c r="D414" s="649" t="s">
        <v>708</v>
      </c>
      <c r="E414" s="649"/>
      <c r="F414" s="649"/>
      <c r="G414" s="649"/>
      <c r="H414" s="649"/>
      <c r="I414" s="649"/>
      <c r="J414" s="229"/>
      <c r="K414" s="650">
        <f>+K413+K412</f>
        <v>275371142.98337644</v>
      </c>
      <c r="L414" s="650"/>
      <c r="M414" s="650" t="e">
        <f>SUM(M412:N413)</f>
        <v>#REF!</v>
      </c>
      <c r="N414" s="650"/>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row>
    <row r="415" spans="2:88" s="1" customFormat="1" ht="30" customHeight="1" thickBot="1">
      <c r="B415" s="4"/>
      <c r="C415" s="4"/>
      <c r="D415" s="389"/>
      <c r="E415" s="389"/>
      <c r="F415" s="389"/>
      <c r="G415" s="389"/>
      <c r="H415" s="389"/>
      <c r="I415" s="389"/>
      <c r="J415" s="229"/>
      <c r="K415" s="38"/>
      <c r="L415" s="38"/>
      <c r="M415" s="38"/>
      <c r="N415" s="38"/>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row>
    <row r="416" spans="2:88" s="1" customFormat="1" ht="30" customHeight="1" thickBot="1">
      <c r="B416" s="39"/>
      <c r="C416" s="39"/>
      <c r="D416" s="651" t="s">
        <v>41</v>
      </c>
      <c r="E416" s="651"/>
      <c r="F416" s="651"/>
      <c r="G416" s="651"/>
      <c r="H416" s="652">
        <v>836744848.98000002</v>
      </c>
      <c r="I416" s="652"/>
      <c r="J416" s="228">
        <v>0.25</v>
      </c>
      <c r="K416" s="650">
        <f>209186212-'[1]ACTA PARCIAL 01'!K348:L348-'[1]ACTA PARCIAL 02'!K353:L353-'[1]ACTA PARCIAL 03'!K353:L353-'[1]ACTA PARCIAL 04'!K353:L353-'[1]ACTA PARCIAL 05'!K354:L354</f>
        <v>73078134.530694008</v>
      </c>
      <c r="L416" s="650"/>
      <c r="M416" s="650"/>
      <c r="N416" s="650"/>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row>
    <row r="417" spans="2:88" s="1" customFormat="1" ht="30" customHeight="1" thickBot="1">
      <c r="B417" s="4"/>
      <c r="C417" s="4"/>
      <c r="D417" s="656" t="s">
        <v>42</v>
      </c>
      <c r="E417" s="656"/>
      <c r="F417" s="656"/>
      <c r="G417" s="656"/>
      <c r="H417" s="657">
        <f>+K412</f>
        <v>273591684.87039822</v>
      </c>
      <c r="I417" s="657"/>
      <c r="J417" s="228">
        <v>0.1</v>
      </c>
      <c r="K417" s="638">
        <f>+J417*H417</f>
        <v>27359168.487039823</v>
      </c>
      <c r="L417" s="638"/>
      <c r="M417" s="650"/>
      <c r="N417" s="650"/>
      <c r="O417" s="14"/>
      <c r="P417" s="227"/>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row>
    <row r="418" spans="2:88" s="1" customFormat="1" ht="19.5" customHeight="1" thickBot="1">
      <c r="B418" s="4"/>
      <c r="C418" s="4"/>
      <c r="D418" s="389"/>
      <c r="E418" s="389"/>
      <c r="F418" s="389"/>
      <c r="G418" s="389"/>
      <c r="H418" s="389"/>
      <c r="I418" s="389"/>
      <c r="J418" s="230"/>
      <c r="K418" s="653"/>
      <c r="L418" s="653"/>
      <c r="M418" s="654"/>
      <c r="N418" s="65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row>
    <row r="419" spans="2:88" s="1" customFormat="1" ht="27.75" customHeight="1" thickBot="1">
      <c r="B419" s="4"/>
      <c r="C419" s="4"/>
      <c r="D419" s="644" t="s">
        <v>43</v>
      </c>
      <c r="E419" s="644"/>
      <c r="F419" s="644"/>
      <c r="G419" s="644"/>
      <c r="H419" s="644"/>
      <c r="I419" s="644"/>
      <c r="J419" s="231"/>
      <c r="K419" s="645">
        <f>+K414-K416-K417</f>
        <v>174933839.9656426</v>
      </c>
      <c r="L419" s="646"/>
      <c r="M419" s="647" t="e">
        <f>+M414-M416-M417</f>
        <v>#REF!</v>
      </c>
      <c r="N419" s="648"/>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row>
    <row r="420" spans="2:88" s="1" customFormat="1">
      <c r="B420" s="9"/>
      <c r="C420" s="9"/>
      <c r="D420" s="37"/>
      <c r="E420" s="12"/>
      <c r="F420" s="36"/>
      <c r="G420" s="36"/>
      <c r="H420" s="36"/>
      <c r="I420" s="36"/>
      <c r="J420" s="36"/>
      <c r="K420" s="33"/>
      <c r="L420" s="33"/>
      <c r="M420" s="33"/>
      <c r="N420" s="30"/>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row>
    <row r="421" spans="2:88" s="1" customFormat="1">
      <c r="B421" s="9"/>
      <c r="C421" s="9"/>
      <c r="D421" s="37"/>
      <c r="E421" s="12"/>
      <c r="F421" s="36"/>
      <c r="G421" s="36"/>
      <c r="H421" s="36"/>
      <c r="I421" s="36"/>
      <c r="J421" s="36"/>
      <c r="K421" s="33"/>
      <c r="L421" s="33"/>
      <c r="M421" s="33"/>
      <c r="N421" s="30"/>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row>
    <row r="422" spans="2:88" s="1" customFormat="1">
      <c r="B422" s="9"/>
      <c r="C422" s="9"/>
      <c r="D422" s="35"/>
      <c r="E422" s="12"/>
      <c r="F422" s="34"/>
      <c r="G422" s="34"/>
      <c r="H422" s="34"/>
      <c r="I422" s="34"/>
      <c r="J422" s="34"/>
      <c r="K422" s="33"/>
      <c r="L422" s="33"/>
      <c r="M422" s="33"/>
      <c r="N422" s="30"/>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row>
    <row r="423" spans="2:88" s="1" customFormat="1">
      <c r="B423" s="9"/>
      <c r="C423" s="9"/>
      <c r="D423" s="35"/>
      <c r="E423" s="12"/>
      <c r="F423" s="34"/>
      <c r="G423" s="34"/>
      <c r="H423" s="34"/>
      <c r="I423" s="34"/>
      <c r="J423" s="34"/>
      <c r="K423" s="33"/>
      <c r="L423" s="33"/>
      <c r="M423" s="33"/>
      <c r="N423" s="30"/>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row>
    <row r="424" spans="2:88" s="1" customFormat="1">
      <c r="B424" s="9"/>
      <c r="C424" s="9"/>
      <c r="D424" s="35"/>
      <c r="E424" s="12"/>
      <c r="F424" s="34"/>
      <c r="G424" s="34"/>
      <c r="H424" s="34"/>
      <c r="I424" s="34"/>
      <c r="J424" s="34"/>
      <c r="K424" s="33"/>
      <c r="L424" s="33"/>
      <c r="M424" s="33"/>
      <c r="N424" s="30"/>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row>
    <row r="425" spans="2:88" s="1" customFormat="1">
      <c r="B425" s="9"/>
      <c r="C425" s="9"/>
      <c r="D425" s="35"/>
      <c r="E425" s="12"/>
      <c r="F425" s="34"/>
      <c r="G425" s="34"/>
      <c r="H425" s="34"/>
      <c r="I425" s="34"/>
      <c r="J425" s="34"/>
      <c r="K425" s="33"/>
      <c r="L425" s="33"/>
      <c r="M425" s="33"/>
      <c r="N425" s="30"/>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row>
    <row r="426" spans="2:88" s="1" customFormat="1">
      <c r="B426" s="9"/>
      <c r="C426" s="9"/>
      <c r="D426" s="35"/>
      <c r="E426" s="12"/>
      <c r="F426" s="34"/>
      <c r="G426" s="34"/>
      <c r="H426" s="34"/>
      <c r="I426" s="34"/>
      <c r="J426" s="34"/>
      <c r="K426" s="33"/>
      <c r="L426" s="33"/>
      <c r="M426" s="33"/>
      <c r="N426" s="30"/>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row>
    <row r="427" spans="2:88" s="1" customFormat="1">
      <c r="B427" s="9"/>
      <c r="C427" s="9"/>
      <c r="D427" s="35"/>
      <c r="E427" s="12"/>
      <c r="F427" s="34"/>
      <c r="G427" s="34"/>
      <c r="H427" s="34"/>
      <c r="I427" s="34"/>
      <c r="J427" s="34"/>
      <c r="K427" s="33"/>
      <c r="L427" s="33"/>
      <c r="M427" s="33"/>
      <c r="N427" s="30"/>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row>
    <row r="428" spans="2:88" s="1" customFormat="1">
      <c r="B428" s="9"/>
      <c r="C428" s="9"/>
      <c r="D428" s="35"/>
      <c r="E428" s="12"/>
      <c r="F428" s="34"/>
      <c r="G428" s="34"/>
      <c r="H428" s="34"/>
      <c r="I428" s="34"/>
      <c r="J428" s="34"/>
      <c r="K428" s="33"/>
      <c r="L428" s="33"/>
      <c r="M428" s="33"/>
      <c r="N428" s="30"/>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row>
    <row r="429" spans="2:88" s="1" customFormat="1">
      <c r="B429" s="9"/>
      <c r="C429" s="9"/>
      <c r="D429" s="32"/>
      <c r="E429" s="12"/>
      <c r="F429" s="11"/>
      <c r="G429" s="11"/>
      <c r="H429" s="11"/>
      <c r="I429" s="11"/>
      <c r="J429" s="11"/>
      <c r="K429" s="31"/>
      <c r="L429" s="31"/>
      <c r="M429" s="31"/>
      <c r="N429" s="30"/>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row>
    <row r="430" spans="2:88" s="20" customFormat="1" ht="19.5">
      <c r="B430" s="29"/>
      <c r="C430" s="29"/>
      <c r="D430" s="12"/>
      <c r="E430" s="12"/>
      <c r="F430" s="28"/>
      <c r="G430" s="13"/>
      <c r="H430" s="13"/>
      <c r="I430" s="13"/>
      <c r="J430" s="13"/>
      <c r="K430" s="11"/>
      <c r="L430" s="11"/>
      <c r="M430" s="11"/>
      <c r="N430" s="12"/>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row>
    <row r="431" spans="2:88" s="20" customFormat="1" ht="19.5">
      <c r="B431" s="19" t="s">
        <v>709</v>
      </c>
      <c r="C431" s="19"/>
      <c r="D431" s="24"/>
      <c r="E431" s="24"/>
      <c r="F431" s="27"/>
      <c r="G431" s="26"/>
      <c r="H431" s="26" t="s">
        <v>710</v>
      </c>
      <c r="I431" s="26"/>
      <c r="J431" s="26"/>
      <c r="K431" s="16"/>
      <c r="L431" s="16"/>
      <c r="M431" s="16"/>
      <c r="N431" s="15"/>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row>
    <row r="432" spans="2:88" s="20" customFormat="1" ht="19.5">
      <c r="B432" s="19" t="s">
        <v>711</v>
      </c>
      <c r="C432" s="19"/>
      <c r="D432" s="24"/>
      <c r="E432" s="24"/>
      <c r="F432" s="27"/>
      <c r="G432" s="26"/>
      <c r="H432" s="26" t="s">
        <v>712</v>
      </c>
      <c r="I432" s="26"/>
      <c r="J432" s="26"/>
      <c r="K432" s="16"/>
      <c r="L432" s="16"/>
      <c r="M432" s="16"/>
      <c r="N432" s="15"/>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row>
    <row r="433" spans="2:88" s="20" customFormat="1" ht="19.5">
      <c r="B433" s="19" t="s">
        <v>46</v>
      </c>
      <c r="C433" s="19"/>
      <c r="D433" s="24"/>
      <c r="E433" s="24"/>
      <c r="F433" s="27"/>
      <c r="G433" s="26"/>
      <c r="H433" s="26" t="s">
        <v>46</v>
      </c>
      <c r="I433" s="26"/>
      <c r="J433" s="26"/>
      <c r="K433" s="16"/>
      <c r="L433" s="16"/>
      <c r="M433" s="16"/>
      <c r="N433" s="15"/>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row>
    <row r="434" spans="2:88" s="20" customFormat="1" ht="19.5">
      <c r="B434" s="25"/>
      <c r="C434" s="25"/>
      <c r="D434" s="24"/>
      <c r="E434" s="24"/>
      <c r="F434" s="23"/>
      <c r="G434" s="23"/>
      <c r="H434" s="23"/>
      <c r="I434" s="23"/>
      <c r="J434" s="23"/>
      <c r="K434" s="16"/>
      <c r="L434" s="16"/>
      <c r="M434" s="16"/>
      <c r="N434" s="15"/>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row>
    <row r="435" spans="2:88" s="20" customFormat="1" ht="19.5">
      <c r="B435" s="25"/>
      <c r="C435" s="25"/>
      <c r="D435" s="24"/>
      <c r="E435" s="24"/>
      <c r="F435" s="23"/>
      <c r="G435" s="23"/>
      <c r="H435" s="23"/>
      <c r="I435" s="23"/>
      <c r="J435" s="23"/>
      <c r="K435" s="16"/>
      <c r="L435" s="16"/>
      <c r="M435" s="16"/>
      <c r="N435" s="15"/>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row>
    <row r="436" spans="2:88" s="20" customFormat="1" ht="19.5">
      <c r="B436" s="25"/>
      <c r="C436" s="25"/>
      <c r="D436" s="24"/>
      <c r="E436" s="24"/>
      <c r="F436" s="23"/>
      <c r="G436" s="23"/>
      <c r="H436" s="23"/>
      <c r="I436" s="23"/>
      <c r="J436" s="23"/>
      <c r="K436" s="16"/>
      <c r="L436" s="16"/>
      <c r="M436" s="16"/>
      <c r="N436" s="15"/>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row>
    <row r="437" spans="2:88" s="20" customFormat="1" ht="19.5">
      <c r="B437" s="25"/>
      <c r="C437" s="25"/>
      <c r="D437" s="24"/>
      <c r="E437" s="24"/>
      <c r="F437" s="23"/>
      <c r="G437" s="23"/>
      <c r="H437" s="23"/>
      <c r="I437" s="23"/>
      <c r="J437" s="23"/>
      <c r="K437" s="16"/>
      <c r="L437" s="16"/>
      <c r="M437" s="16"/>
      <c r="N437" s="15"/>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row>
    <row r="438" spans="2:88" s="20" customFormat="1" ht="19.5">
      <c r="B438" s="25"/>
      <c r="C438" s="25"/>
      <c r="D438" s="24"/>
      <c r="E438" s="24"/>
      <c r="F438" s="23"/>
      <c r="G438" s="23"/>
      <c r="H438" s="23"/>
      <c r="I438" s="23"/>
      <c r="J438" s="23"/>
      <c r="K438" s="16"/>
      <c r="L438" s="16"/>
      <c r="M438" s="16"/>
      <c r="N438" s="15"/>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row>
    <row r="439" spans="2:88" s="20" customFormat="1" ht="19.5">
      <c r="B439" s="25"/>
      <c r="C439" s="25"/>
      <c r="D439" s="24"/>
      <c r="E439" s="24"/>
      <c r="F439" s="23"/>
      <c r="G439" s="23"/>
      <c r="H439" s="23"/>
      <c r="I439" s="23"/>
      <c r="J439" s="23"/>
      <c r="K439" s="16"/>
      <c r="L439" s="16"/>
      <c r="M439" s="16"/>
      <c r="N439" s="15"/>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row>
    <row r="440" spans="2:88" s="20" customFormat="1" ht="19.5">
      <c r="B440" s="18"/>
      <c r="C440" s="18"/>
      <c r="D440" s="15"/>
      <c r="E440" s="15"/>
      <c r="F440" s="17"/>
      <c r="G440" s="17"/>
      <c r="H440" s="17"/>
      <c r="I440" s="17"/>
      <c r="J440" s="17"/>
      <c r="K440" s="16"/>
      <c r="L440" s="16"/>
      <c r="M440" s="16"/>
      <c r="N440" s="15"/>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row>
    <row r="441" spans="2:88" s="20" customFormat="1" ht="19.5">
      <c r="B441" s="18"/>
      <c r="C441" s="18"/>
      <c r="D441" s="15"/>
      <c r="E441" s="15"/>
      <c r="F441" s="17"/>
      <c r="H441" s="18"/>
      <c r="I441" s="18"/>
      <c r="J441" s="18"/>
      <c r="K441" s="16"/>
      <c r="L441" s="16"/>
      <c r="M441" s="16"/>
      <c r="N441" s="15"/>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row>
    <row r="442" spans="2:88" s="20" customFormat="1" ht="19.5">
      <c r="B442" s="19" t="s">
        <v>713</v>
      </c>
      <c r="C442" s="22"/>
      <c r="D442" s="15"/>
      <c r="E442" s="15"/>
      <c r="F442" s="17"/>
      <c r="H442" s="19" t="s">
        <v>714</v>
      </c>
      <c r="I442" s="22"/>
      <c r="J442" s="22"/>
      <c r="K442" s="16"/>
      <c r="L442" s="16"/>
      <c r="M442" s="16"/>
      <c r="N442" s="15"/>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row>
    <row r="443" spans="2:88" s="20" customFormat="1" ht="19.5">
      <c r="B443" s="19" t="s">
        <v>44</v>
      </c>
      <c r="C443" s="22"/>
      <c r="D443" s="15"/>
      <c r="E443" s="15"/>
      <c r="F443" s="17"/>
      <c r="H443" s="19" t="s">
        <v>715</v>
      </c>
      <c r="I443" s="22"/>
      <c r="J443" s="22"/>
      <c r="K443" s="16"/>
      <c r="L443" s="16"/>
      <c r="M443" s="16"/>
      <c r="N443" s="15"/>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row>
    <row r="444" spans="2:88" s="1" customFormat="1" ht="19.5">
      <c r="B444" s="19" t="s">
        <v>716</v>
      </c>
      <c r="C444" s="18"/>
      <c r="D444" s="15"/>
      <c r="E444" s="15"/>
      <c r="F444" s="17"/>
      <c r="H444" s="19" t="s">
        <v>716</v>
      </c>
      <c r="I444" s="18"/>
      <c r="J444" s="18"/>
      <c r="K444" s="16"/>
      <c r="L444" s="16"/>
      <c r="M444" s="16"/>
      <c r="N444" s="15"/>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row>
    <row r="445" spans="2:88" s="1" customFormat="1">
      <c r="B445" s="9"/>
      <c r="C445" s="9"/>
      <c r="D445" s="12"/>
      <c r="E445" s="12"/>
      <c r="F445" s="13"/>
      <c r="G445" s="13"/>
      <c r="H445" s="13"/>
      <c r="I445" s="13"/>
      <c r="J445" s="13"/>
      <c r="K445" s="11"/>
      <c r="L445" s="11"/>
      <c r="M445" s="11"/>
      <c r="N445" s="12"/>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row>
    <row r="446" spans="2:88" s="1" customFormat="1">
      <c r="B446" s="9"/>
      <c r="C446" s="9"/>
      <c r="D446" s="12"/>
      <c r="E446" s="12"/>
      <c r="F446" s="13"/>
      <c r="G446" s="13"/>
      <c r="H446" s="13"/>
      <c r="I446" s="13"/>
      <c r="J446" s="13"/>
      <c r="K446" s="11"/>
      <c r="L446" s="11"/>
      <c r="M446" s="11"/>
      <c r="N446" s="12"/>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row>
    <row r="447" spans="2:88" s="1" customFormat="1">
      <c r="B447" s="9"/>
      <c r="C447" s="9"/>
      <c r="D447" s="12"/>
      <c r="E447" s="12"/>
      <c r="F447" s="13"/>
      <c r="G447" s="13"/>
      <c r="H447" s="13"/>
      <c r="I447" s="13"/>
      <c r="J447" s="13"/>
      <c r="K447" s="11"/>
      <c r="L447" s="11"/>
      <c r="M447" s="11"/>
      <c r="N447" s="12"/>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row>
    <row r="448" spans="2:88" s="1" customFormat="1">
      <c r="B448" s="9"/>
      <c r="C448" s="9"/>
      <c r="D448" s="12"/>
      <c r="E448" s="12"/>
      <c r="F448" s="13"/>
      <c r="G448" s="13"/>
      <c r="H448" s="13"/>
      <c r="I448" s="13"/>
      <c r="J448" s="13"/>
      <c r="K448" s="11"/>
      <c r="L448" s="11"/>
      <c r="M448" s="11"/>
      <c r="N448" s="12"/>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row>
    <row r="449" spans="2:88" s="1" customFormat="1">
      <c r="B449" s="9"/>
      <c r="C449" s="9"/>
      <c r="D449" s="12"/>
      <c r="E449" s="12"/>
      <c r="F449" s="13"/>
      <c r="G449" s="13"/>
      <c r="H449" s="13"/>
      <c r="I449" s="13"/>
      <c r="J449" s="13"/>
      <c r="K449" s="11"/>
      <c r="L449" s="11"/>
      <c r="M449" s="11"/>
      <c r="N449" s="12"/>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row>
    <row r="450" spans="2:88" s="1" customFormat="1">
      <c r="B450" s="9"/>
      <c r="C450" s="9"/>
      <c r="D450" s="12"/>
      <c r="E450" s="12"/>
      <c r="F450" s="13"/>
      <c r="G450" s="13"/>
      <c r="H450" s="13"/>
      <c r="I450" s="13"/>
      <c r="J450" s="13"/>
      <c r="K450" s="11"/>
      <c r="L450" s="11"/>
      <c r="M450" s="11"/>
      <c r="N450" s="12"/>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row>
    <row r="451" spans="2:88" s="1" customFormat="1">
      <c r="B451" s="9"/>
      <c r="C451" s="9"/>
      <c r="D451" s="12"/>
      <c r="E451" s="12"/>
      <c r="F451" s="13"/>
      <c r="G451" s="13"/>
      <c r="H451" s="13"/>
      <c r="I451" s="13"/>
      <c r="J451" s="13"/>
      <c r="K451" s="11"/>
      <c r="L451" s="11"/>
      <c r="M451" s="11"/>
      <c r="N451" s="12"/>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row>
    <row r="452" spans="2:88" s="1" customFormat="1">
      <c r="B452" s="9"/>
      <c r="C452" s="9"/>
      <c r="D452" s="12"/>
      <c r="E452" s="12"/>
      <c r="F452" s="13"/>
      <c r="G452" s="13"/>
      <c r="H452" s="13"/>
      <c r="I452" s="13"/>
      <c r="J452" s="13"/>
      <c r="K452" s="11"/>
      <c r="L452" s="11"/>
      <c r="M452" s="11"/>
      <c r="N452" s="12"/>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row>
    <row r="453" spans="2:88" s="1" customFormat="1">
      <c r="B453" s="9"/>
      <c r="C453" s="9"/>
      <c r="D453" s="12"/>
      <c r="E453" s="12"/>
      <c r="F453" s="13"/>
      <c r="G453" s="13"/>
      <c r="H453" s="13"/>
      <c r="I453" s="13"/>
      <c r="J453" s="13"/>
      <c r="K453" s="11"/>
      <c r="L453" s="11"/>
      <c r="M453" s="11"/>
      <c r="N453" s="12"/>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row>
    <row r="454" spans="2:88" s="1" customFormat="1">
      <c r="B454" s="9"/>
      <c r="C454" s="9"/>
      <c r="D454" s="12"/>
      <c r="E454" s="12"/>
      <c r="F454" s="13"/>
      <c r="G454" s="13"/>
      <c r="H454" s="13"/>
      <c r="I454" s="13"/>
      <c r="J454" s="13"/>
      <c r="K454" s="11"/>
      <c r="L454" s="11"/>
      <c r="M454" s="11"/>
      <c r="N454" s="12"/>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row>
    <row r="455" spans="2:88" s="1" customFormat="1">
      <c r="B455" s="9"/>
      <c r="C455" s="9"/>
      <c r="D455" s="12"/>
      <c r="E455" s="12"/>
      <c r="F455" s="13"/>
      <c r="G455" s="13"/>
      <c r="H455" s="13"/>
      <c r="I455" s="13"/>
      <c r="J455" s="13"/>
      <c r="K455" s="11"/>
      <c r="L455" s="11"/>
      <c r="M455" s="11"/>
      <c r="N455" s="12"/>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row>
    <row r="456" spans="2:88" s="1" customFormat="1">
      <c r="B456" s="9"/>
      <c r="C456" s="9"/>
      <c r="D456" s="12"/>
      <c r="E456" s="12"/>
      <c r="F456" s="13"/>
      <c r="G456" s="13"/>
      <c r="H456" s="13"/>
      <c r="I456" s="13"/>
      <c r="J456" s="13"/>
      <c r="K456" s="11"/>
      <c r="L456" s="11"/>
      <c r="M456" s="11"/>
      <c r="N456" s="12"/>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row>
    <row r="457" spans="2:88" s="1" customFormat="1">
      <c r="B457" s="9"/>
      <c r="C457" s="9"/>
      <c r="D457" s="12"/>
      <c r="E457" s="12"/>
      <c r="F457" s="13"/>
      <c r="G457" s="13"/>
      <c r="H457" s="13"/>
      <c r="I457" s="13"/>
      <c r="J457" s="13"/>
      <c r="K457" s="11"/>
      <c r="L457" s="11"/>
      <c r="M457" s="11"/>
      <c r="N457" s="12"/>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row>
    <row r="458" spans="2:88" s="1" customFormat="1">
      <c r="B458" s="9"/>
      <c r="C458" s="9"/>
      <c r="D458" s="12"/>
      <c r="E458" s="12"/>
      <c r="F458" s="13"/>
      <c r="G458" s="13"/>
      <c r="H458" s="13"/>
      <c r="I458" s="13"/>
      <c r="J458" s="13"/>
      <c r="K458" s="11"/>
      <c r="L458" s="11"/>
      <c r="M458" s="11"/>
      <c r="N458" s="12"/>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row>
    <row r="459" spans="2:88" s="1" customFormat="1">
      <c r="B459" s="9"/>
      <c r="C459" s="9"/>
      <c r="D459" s="12"/>
      <c r="E459" s="12"/>
      <c r="F459" s="13"/>
      <c r="G459" s="13"/>
      <c r="H459" s="13"/>
      <c r="I459" s="13"/>
      <c r="J459" s="13"/>
      <c r="K459" s="11"/>
      <c r="L459" s="11"/>
      <c r="M459" s="11"/>
      <c r="N459" s="12"/>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row>
    <row r="460" spans="2:88" s="1" customFormat="1">
      <c r="B460" s="9"/>
      <c r="C460" s="9"/>
      <c r="D460" s="12"/>
      <c r="E460" s="12"/>
      <c r="F460" s="13"/>
      <c r="G460" s="13"/>
      <c r="H460" s="13"/>
      <c r="I460" s="13"/>
      <c r="J460" s="13"/>
      <c r="K460" s="11"/>
      <c r="L460" s="11"/>
      <c r="M460" s="11"/>
      <c r="N460" s="12"/>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row>
    <row r="461" spans="2:88" s="1" customFormat="1">
      <c r="B461" s="9"/>
      <c r="C461" s="9"/>
      <c r="D461" s="12"/>
      <c r="E461" s="12"/>
      <c r="F461" s="13"/>
      <c r="G461" s="13"/>
      <c r="H461" s="13"/>
      <c r="I461" s="13"/>
      <c r="J461" s="13"/>
      <c r="K461" s="11"/>
      <c r="L461" s="11"/>
      <c r="M461" s="11"/>
      <c r="N461" s="12"/>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row>
    <row r="462" spans="2:88" s="1" customFormat="1">
      <c r="B462" s="9"/>
      <c r="C462" s="9"/>
      <c r="D462" s="12"/>
      <c r="E462" s="12"/>
      <c r="F462" s="13"/>
      <c r="G462" s="13"/>
      <c r="H462" s="13"/>
      <c r="I462" s="13"/>
      <c r="J462" s="13"/>
      <c r="K462" s="11"/>
      <c r="L462" s="11"/>
      <c r="M462" s="11"/>
      <c r="N462" s="12"/>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row>
    <row r="463" spans="2:88" s="1" customFormat="1">
      <c r="B463" s="9"/>
      <c r="C463" s="9"/>
      <c r="D463" s="12"/>
      <c r="E463" s="12"/>
      <c r="F463" s="13"/>
      <c r="G463" s="13"/>
      <c r="H463" s="13"/>
      <c r="I463" s="13"/>
      <c r="J463" s="13"/>
      <c r="K463" s="11"/>
      <c r="L463" s="11"/>
      <c r="M463" s="11"/>
      <c r="N463" s="12"/>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row>
    <row r="464" spans="2:88" s="1" customFormat="1">
      <c r="B464" s="9"/>
      <c r="C464" s="9"/>
      <c r="D464" s="12"/>
      <c r="E464" s="12"/>
      <c r="F464" s="13"/>
      <c r="G464" s="13"/>
      <c r="H464" s="13"/>
      <c r="I464" s="13"/>
      <c r="J464" s="13"/>
      <c r="K464" s="11"/>
      <c r="L464" s="11"/>
      <c r="M464" s="11"/>
      <c r="N464" s="12"/>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row>
    <row r="465" spans="2:88" s="1" customFormat="1">
      <c r="B465" s="9"/>
      <c r="C465" s="9"/>
      <c r="D465" s="12"/>
      <c r="E465" s="12"/>
      <c r="F465" s="13"/>
      <c r="G465" s="13"/>
      <c r="H465" s="13"/>
      <c r="I465" s="13"/>
      <c r="J465" s="13"/>
      <c r="K465" s="11"/>
      <c r="L465" s="11"/>
      <c r="M465" s="11"/>
      <c r="N465" s="12"/>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row>
    <row r="466" spans="2:88" s="1" customFormat="1">
      <c r="B466" s="9"/>
      <c r="C466" s="9"/>
      <c r="D466" s="12"/>
      <c r="E466" s="12"/>
      <c r="F466" s="13"/>
      <c r="G466" s="13"/>
      <c r="H466" s="13"/>
      <c r="I466" s="13"/>
      <c r="J466" s="13"/>
      <c r="K466" s="11"/>
      <c r="L466" s="11"/>
      <c r="M466" s="11"/>
      <c r="N466" s="12"/>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row>
    <row r="467" spans="2:88">
      <c r="B467" s="9"/>
      <c r="C467" s="9"/>
      <c r="D467" s="12"/>
      <c r="E467" s="12"/>
      <c r="F467" s="13"/>
      <c r="G467" s="13"/>
      <c r="H467" s="13"/>
      <c r="I467" s="13"/>
      <c r="J467" s="13"/>
      <c r="K467" s="11"/>
      <c r="L467" s="11"/>
      <c r="M467" s="11"/>
      <c r="N467" s="12"/>
    </row>
    <row r="468" spans="2:88">
      <c r="B468" s="9"/>
      <c r="C468" s="9"/>
      <c r="D468" s="12"/>
      <c r="E468" s="12"/>
      <c r="F468" s="13"/>
      <c r="G468" s="13"/>
      <c r="H468" s="13"/>
      <c r="I468" s="13"/>
      <c r="J468" s="13"/>
      <c r="K468" s="11"/>
      <c r="L468" s="11"/>
      <c r="M468" s="11"/>
      <c r="N468" s="12"/>
    </row>
    <row r="469" spans="2:88">
      <c r="B469" s="9"/>
      <c r="C469" s="9"/>
      <c r="D469" s="12"/>
      <c r="E469" s="12"/>
      <c r="F469" s="13"/>
      <c r="G469" s="13"/>
      <c r="H469" s="13"/>
      <c r="I469" s="13"/>
      <c r="J469" s="13"/>
      <c r="K469" s="11"/>
      <c r="L469" s="11"/>
      <c r="M469" s="11"/>
      <c r="N469" s="12"/>
    </row>
    <row r="470" spans="2:88">
      <c r="B470" s="9"/>
      <c r="C470" s="9"/>
      <c r="D470" s="12"/>
      <c r="E470" s="12"/>
      <c r="F470" s="13"/>
      <c r="G470" s="13"/>
      <c r="H470" s="13"/>
      <c r="I470" s="13"/>
      <c r="J470" s="13"/>
      <c r="K470" s="11"/>
      <c r="L470" s="11"/>
      <c r="M470" s="11"/>
      <c r="N470" s="12"/>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row>
    <row r="471" spans="2:88">
      <c r="B471" s="9"/>
      <c r="C471" s="9"/>
      <c r="D471" s="12"/>
      <c r="E471" s="12"/>
      <c r="F471" s="13"/>
      <c r="G471" s="13"/>
      <c r="H471" s="13"/>
      <c r="I471" s="13"/>
      <c r="J471" s="13"/>
      <c r="K471" s="11"/>
      <c r="L471" s="11"/>
      <c r="M471" s="11"/>
      <c r="N471" s="12"/>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row>
    <row r="472" spans="2:88">
      <c r="B472" s="9"/>
      <c r="C472" s="9"/>
      <c r="D472" s="12"/>
      <c r="E472" s="12"/>
      <c r="F472" s="13"/>
      <c r="G472" s="13"/>
      <c r="H472" s="13"/>
      <c r="I472" s="13"/>
      <c r="J472" s="13"/>
      <c r="K472" s="11"/>
      <c r="L472" s="11"/>
      <c r="M472" s="11"/>
      <c r="N472" s="1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row>
    <row r="473" spans="2:88">
      <c r="B473" s="9"/>
      <c r="C473" s="9"/>
      <c r="D473" s="12"/>
      <c r="E473" s="12"/>
      <c r="F473" s="13"/>
      <c r="G473" s="13"/>
      <c r="H473" s="13"/>
      <c r="I473" s="13"/>
      <c r="J473" s="13"/>
      <c r="K473" s="11"/>
      <c r="L473" s="11"/>
      <c r="M473" s="11"/>
      <c r="N473" s="12"/>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row>
    <row r="474" spans="2:88">
      <c r="B474" s="9"/>
      <c r="C474" s="9"/>
      <c r="D474" s="12"/>
      <c r="E474" s="12"/>
      <c r="F474" s="13"/>
      <c r="G474" s="13"/>
      <c r="H474" s="13"/>
      <c r="I474" s="13"/>
      <c r="J474" s="13"/>
      <c r="K474" s="11"/>
      <c r="L474" s="11"/>
      <c r="M474" s="11"/>
      <c r="N474" s="12"/>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row>
    <row r="475" spans="2:88">
      <c r="B475" s="9"/>
      <c r="C475" s="9"/>
      <c r="D475" s="12"/>
      <c r="E475" s="12"/>
      <c r="F475" s="13"/>
      <c r="G475" s="13"/>
      <c r="H475" s="13"/>
      <c r="I475" s="13"/>
      <c r="J475" s="13"/>
      <c r="K475" s="11"/>
      <c r="L475" s="11"/>
      <c r="M475" s="11"/>
      <c r="N475" s="12"/>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row>
    <row r="476" spans="2:88">
      <c r="B476" s="9"/>
      <c r="C476" s="9"/>
      <c r="D476" s="12"/>
      <c r="E476" s="12"/>
      <c r="F476" s="13"/>
      <c r="G476" s="13"/>
      <c r="H476" s="13"/>
      <c r="I476" s="13"/>
      <c r="J476" s="13"/>
      <c r="K476" s="11"/>
      <c r="L476" s="11"/>
      <c r="M476" s="11"/>
      <c r="N476" s="12"/>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row>
    <row r="477" spans="2:88">
      <c r="B477" s="9"/>
      <c r="C477" s="9"/>
      <c r="D477" s="12"/>
      <c r="E477" s="12"/>
      <c r="F477" s="13"/>
      <c r="G477" s="13"/>
      <c r="H477" s="13"/>
      <c r="I477" s="13"/>
      <c r="J477" s="13"/>
      <c r="K477" s="11"/>
      <c r="L477" s="11"/>
      <c r="M477" s="11"/>
      <c r="N477" s="12"/>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row>
    <row r="478" spans="2:88">
      <c r="B478" s="9"/>
      <c r="C478" s="9"/>
      <c r="D478" s="12"/>
      <c r="E478" s="12"/>
      <c r="F478" s="13"/>
      <c r="G478" s="13"/>
      <c r="H478" s="13"/>
      <c r="I478" s="13"/>
      <c r="J478" s="13"/>
      <c r="K478" s="11"/>
      <c r="L478" s="11"/>
      <c r="M478" s="11"/>
      <c r="N478" s="12"/>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row>
    <row r="479" spans="2:88">
      <c r="B479" s="9"/>
      <c r="C479" s="9"/>
      <c r="D479" s="12"/>
      <c r="E479" s="12"/>
      <c r="F479" s="13"/>
      <c r="G479" s="13"/>
      <c r="H479" s="13"/>
      <c r="I479" s="13"/>
      <c r="J479" s="13"/>
      <c r="K479" s="11"/>
      <c r="L479" s="11"/>
      <c r="M479" s="11"/>
      <c r="N479" s="12"/>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row>
    <row r="480" spans="2:88">
      <c r="B480" s="9"/>
      <c r="C480" s="9"/>
      <c r="D480" s="12"/>
      <c r="E480" s="12"/>
      <c r="F480" s="13"/>
      <c r="G480" s="13"/>
      <c r="H480" s="13"/>
      <c r="I480" s="13"/>
      <c r="J480" s="13"/>
      <c r="K480" s="11"/>
      <c r="L480" s="11"/>
      <c r="M480" s="11"/>
      <c r="N480" s="12"/>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row>
    <row r="481" spans="2:88">
      <c r="B481" s="9"/>
      <c r="C481" s="9"/>
      <c r="D481" s="12"/>
      <c r="E481" s="12"/>
      <c r="F481" s="13"/>
      <c r="G481" s="13"/>
      <c r="H481" s="13"/>
      <c r="I481" s="13"/>
      <c r="J481" s="13"/>
      <c r="K481" s="11"/>
      <c r="L481" s="11"/>
      <c r="M481" s="11"/>
      <c r="N481" s="12"/>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row>
    <row r="482" spans="2:88">
      <c r="B482" s="9"/>
      <c r="C482" s="9"/>
      <c r="D482" s="12"/>
      <c r="E482" s="12"/>
      <c r="F482" s="13"/>
      <c r="G482" s="13"/>
      <c r="H482" s="13"/>
      <c r="I482" s="13"/>
      <c r="J482" s="13"/>
      <c r="K482" s="11"/>
      <c r="L482" s="11"/>
      <c r="M482" s="11"/>
      <c r="N482" s="1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row>
    <row r="483" spans="2:88">
      <c r="B483" s="9"/>
      <c r="C483" s="9"/>
      <c r="D483" s="12"/>
      <c r="E483" s="12"/>
      <c r="F483" s="13"/>
      <c r="G483" s="13"/>
      <c r="H483" s="13"/>
      <c r="I483" s="13"/>
      <c r="J483" s="13"/>
      <c r="K483" s="11"/>
      <c r="L483" s="11"/>
      <c r="M483" s="11"/>
      <c r="N483" s="12"/>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row>
    <row r="484" spans="2:88">
      <c r="B484" s="9"/>
      <c r="C484" s="9"/>
      <c r="D484" s="12"/>
      <c r="E484" s="12"/>
      <c r="F484" s="13"/>
      <c r="G484" s="13"/>
      <c r="H484" s="13"/>
      <c r="I484" s="13"/>
      <c r="J484" s="13"/>
      <c r="K484" s="11"/>
      <c r="L484" s="11"/>
      <c r="M484" s="11"/>
      <c r="N484" s="12"/>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row>
    <row r="485" spans="2:88">
      <c r="B485" s="9"/>
      <c r="C485" s="9"/>
      <c r="D485" s="12"/>
      <c r="E485" s="12"/>
      <c r="F485" s="13"/>
      <c r="G485" s="13"/>
      <c r="H485" s="13"/>
      <c r="I485" s="13"/>
      <c r="J485" s="13"/>
      <c r="K485" s="11"/>
      <c r="L485" s="11"/>
      <c r="M485" s="11"/>
      <c r="N485" s="12"/>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row>
    <row r="486" spans="2:88">
      <c r="B486" s="9"/>
      <c r="C486" s="9"/>
      <c r="D486" s="12"/>
      <c r="E486" s="12"/>
      <c r="F486" s="13"/>
      <c r="G486" s="13"/>
      <c r="H486" s="13"/>
      <c r="I486" s="13"/>
      <c r="J486" s="13"/>
      <c r="K486" s="11"/>
      <c r="L486" s="11"/>
      <c r="M486" s="11"/>
      <c r="N486" s="12"/>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row>
    <row r="487" spans="2:88">
      <c r="B487" s="9"/>
      <c r="C487" s="9"/>
      <c r="D487" s="12"/>
      <c r="E487" s="12"/>
      <c r="F487" s="13"/>
      <c r="G487" s="13"/>
      <c r="H487" s="13"/>
      <c r="I487" s="13"/>
      <c r="J487" s="13"/>
      <c r="K487" s="11"/>
      <c r="L487" s="11"/>
      <c r="M487" s="11"/>
      <c r="N487" s="12"/>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row>
    <row r="488" spans="2:88">
      <c r="B488" s="9"/>
      <c r="C488" s="9"/>
      <c r="D488" s="12"/>
      <c r="E488" s="12"/>
      <c r="F488" s="13"/>
      <c r="G488" s="13"/>
      <c r="H488" s="13"/>
      <c r="I488" s="13"/>
      <c r="J488" s="13"/>
      <c r="K488" s="11"/>
      <c r="L488" s="11"/>
      <c r="M488" s="11"/>
      <c r="N488" s="12"/>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row>
    <row r="489" spans="2:88">
      <c r="B489" s="9"/>
      <c r="C489" s="9"/>
      <c r="D489" s="12"/>
      <c r="E489" s="12"/>
      <c r="F489" s="13"/>
      <c r="G489" s="13"/>
      <c r="H489" s="13"/>
      <c r="I489" s="13"/>
      <c r="J489" s="13"/>
      <c r="K489" s="11"/>
      <c r="L489" s="11"/>
      <c r="M489" s="11"/>
      <c r="N489" s="12"/>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row>
    <row r="490" spans="2:88">
      <c r="B490" s="9"/>
      <c r="C490" s="9"/>
      <c r="D490" s="12"/>
      <c r="E490" s="12"/>
      <c r="F490" s="13"/>
      <c r="G490" s="13"/>
      <c r="H490" s="13"/>
      <c r="I490" s="13"/>
      <c r="J490" s="13"/>
      <c r="K490" s="11"/>
      <c r="L490" s="11"/>
      <c r="M490" s="11"/>
      <c r="N490" s="12"/>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row>
    <row r="491" spans="2:88">
      <c r="B491" s="9"/>
      <c r="C491" s="9"/>
      <c r="D491" s="12"/>
      <c r="E491" s="12"/>
      <c r="F491" s="13"/>
      <c r="G491" s="13"/>
      <c r="H491" s="13"/>
      <c r="I491" s="13"/>
      <c r="J491" s="13"/>
      <c r="K491" s="11"/>
      <c r="L491" s="11"/>
      <c r="M491" s="11"/>
      <c r="N491" s="12"/>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row>
    <row r="492" spans="2:88">
      <c r="B492" s="9"/>
      <c r="C492" s="9"/>
      <c r="D492" s="12"/>
      <c r="E492" s="12"/>
      <c r="F492" s="13"/>
      <c r="G492" s="13"/>
      <c r="H492" s="13"/>
      <c r="I492" s="13"/>
      <c r="J492" s="13"/>
      <c r="K492" s="11"/>
      <c r="L492" s="11"/>
      <c r="M492" s="11"/>
      <c r="N492" s="1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row>
    <row r="493" spans="2:88">
      <c r="B493" s="9"/>
      <c r="C493" s="9"/>
      <c r="D493" s="12"/>
      <c r="E493" s="12"/>
      <c r="F493" s="13"/>
      <c r="G493" s="13"/>
      <c r="H493" s="13"/>
      <c r="I493" s="13"/>
      <c r="J493" s="13"/>
      <c r="K493" s="11"/>
      <c r="L493" s="11"/>
      <c r="M493" s="11"/>
      <c r="N493" s="12"/>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row>
    <row r="494" spans="2:88">
      <c r="B494" s="9"/>
      <c r="C494" s="9"/>
      <c r="D494" s="12"/>
      <c r="E494" s="12"/>
      <c r="F494" s="13"/>
      <c r="G494" s="13"/>
      <c r="H494" s="13"/>
      <c r="I494" s="13"/>
      <c r="J494" s="13"/>
      <c r="K494" s="11"/>
      <c r="L494" s="11"/>
      <c r="M494" s="11"/>
      <c r="N494" s="12"/>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row>
    <row r="495" spans="2:88">
      <c r="B495" s="9"/>
      <c r="C495" s="9"/>
      <c r="D495" s="12"/>
      <c r="E495" s="12"/>
      <c r="F495" s="13"/>
      <c r="G495" s="13"/>
      <c r="H495" s="13"/>
      <c r="I495" s="13"/>
      <c r="J495" s="13"/>
      <c r="K495" s="11"/>
      <c r="L495" s="11"/>
      <c r="M495" s="11"/>
      <c r="N495" s="12"/>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row>
    <row r="496" spans="2:88">
      <c r="B496" s="9"/>
      <c r="C496" s="9"/>
      <c r="D496" s="12"/>
      <c r="E496" s="12"/>
      <c r="F496" s="13"/>
      <c r="G496" s="13"/>
      <c r="H496" s="13"/>
      <c r="I496" s="13"/>
      <c r="J496" s="13"/>
      <c r="K496" s="11"/>
      <c r="L496" s="11"/>
      <c r="M496" s="11"/>
      <c r="N496" s="12"/>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row>
    <row r="497" spans="2:88">
      <c r="B497" s="9"/>
      <c r="C497" s="9"/>
      <c r="D497" s="12"/>
      <c r="E497" s="12"/>
      <c r="F497" s="13"/>
      <c r="G497" s="13"/>
      <c r="H497" s="13"/>
      <c r="I497" s="13"/>
      <c r="J497" s="13"/>
      <c r="K497" s="11"/>
      <c r="L497" s="11"/>
      <c r="M497" s="11"/>
      <c r="N497" s="12"/>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row>
    <row r="498" spans="2:88">
      <c r="B498" s="9"/>
      <c r="C498" s="9"/>
      <c r="D498" s="12"/>
      <c r="E498" s="12"/>
      <c r="F498" s="13"/>
      <c r="G498" s="13"/>
      <c r="H498" s="13"/>
      <c r="I498" s="13"/>
      <c r="J498" s="13"/>
      <c r="K498" s="11"/>
      <c r="L498" s="11"/>
      <c r="M498" s="11"/>
      <c r="N498" s="12"/>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row>
    <row r="499" spans="2:88">
      <c r="B499" s="9"/>
      <c r="C499" s="9"/>
      <c r="D499" s="12"/>
      <c r="E499" s="12"/>
      <c r="F499" s="13"/>
      <c r="G499" s="13"/>
      <c r="H499" s="13"/>
      <c r="I499" s="13"/>
      <c r="J499" s="13"/>
      <c r="K499" s="11"/>
      <c r="L499" s="11"/>
      <c r="M499" s="11"/>
      <c r="N499" s="12"/>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row>
    <row r="500" spans="2:88">
      <c r="B500" s="9"/>
      <c r="C500" s="9"/>
      <c r="D500" s="12"/>
      <c r="E500" s="12"/>
      <c r="F500" s="13"/>
      <c r="G500" s="13"/>
      <c r="H500" s="13"/>
      <c r="I500" s="13"/>
      <c r="J500" s="13"/>
      <c r="K500" s="11"/>
      <c r="L500" s="11"/>
      <c r="M500" s="11"/>
      <c r="N500" s="12"/>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row>
    <row r="501" spans="2:88">
      <c r="B501" s="9"/>
      <c r="C501" s="9"/>
      <c r="D501" s="12"/>
      <c r="E501" s="12"/>
      <c r="F501" s="13"/>
      <c r="G501" s="13"/>
      <c r="H501" s="13"/>
      <c r="I501" s="13"/>
      <c r="J501" s="13"/>
      <c r="K501" s="11"/>
      <c r="L501" s="11"/>
      <c r="M501" s="11"/>
      <c r="N501" s="12"/>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row>
    <row r="502" spans="2:88">
      <c r="B502" s="9"/>
      <c r="C502" s="9"/>
      <c r="D502" s="12"/>
      <c r="E502" s="12"/>
      <c r="F502" s="13"/>
      <c r="G502" s="13"/>
      <c r="H502" s="13"/>
      <c r="I502" s="13"/>
      <c r="J502" s="13"/>
      <c r="K502" s="11"/>
      <c r="L502" s="11"/>
      <c r="M502" s="11"/>
      <c r="N502" s="1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row>
    <row r="503" spans="2:88">
      <c r="B503" s="9"/>
      <c r="C503" s="9"/>
      <c r="D503" s="12"/>
      <c r="E503" s="12"/>
      <c r="F503" s="13"/>
      <c r="G503" s="13"/>
      <c r="H503" s="13"/>
      <c r="I503" s="13"/>
      <c r="J503" s="13"/>
      <c r="K503" s="11"/>
      <c r="L503" s="11"/>
      <c r="M503" s="11"/>
      <c r="N503" s="12"/>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row>
    <row r="504" spans="2:88">
      <c r="B504" s="9"/>
      <c r="C504" s="9"/>
      <c r="D504" s="12"/>
      <c r="E504" s="12"/>
      <c r="F504" s="13"/>
      <c r="G504" s="13"/>
      <c r="H504" s="13"/>
      <c r="I504" s="13"/>
      <c r="J504" s="13"/>
      <c r="K504" s="11"/>
      <c r="L504" s="11"/>
      <c r="M504" s="11"/>
      <c r="N504" s="12"/>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row>
    <row r="505" spans="2:88">
      <c r="B505" s="9"/>
      <c r="C505" s="9"/>
      <c r="D505" s="12"/>
      <c r="E505" s="12"/>
      <c r="F505" s="13"/>
      <c r="G505" s="13"/>
      <c r="H505" s="13"/>
      <c r="I505" s="13"/>
      <c r="J505" s="13"/>
      <c r="K505" s="11"/>
      <c r="L505" s="11"/>
      <c r="M505" s="11"/>
      <c r="N505" s="12"/>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row>
    <row r="506" spans="2:88">
      <c r="B506" s="9"/>
      <c r="C506" s="9"/>
      <c r="D506" s="12"/>
      <c r="E506" s="12"/>
      <c r="F506" s="13"/>
      <c r="G506" s="13"/>
      <c r="H506" s="13"/>
      <c r="I506" s="13"/>
      <c r="J506" s="13"/>
      <c r="K506" s="11"/>
      <c r="L506" s="11"/>
      <c r="M506" s="11"/>
      <c r="N506" s="12"/>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row>
    <row r="507" spans="2:88">
      <c r="B507" s="9"/>
      <c r="C507" s="9"/>
      <c r="D507" s="12"/>
      <c r="E507" s="12"/>
      <c r="F507" s="13"/>
      <c r="G507" s="13"/>
      <c r="H507" s="13"/>
      <c r="I507" s="13"/>
      <c r="J507" s="13"/>
      <c r="K507" s="11"/>
      <c r="L507" s="11"/>
      <c r="M507" s="11"/>
      <c r="N507" s="12"/>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row>
    <row r="508" spans="2:88">
      <c r="B508" s="9"/>
      <c r="C508" s="9"/>
      <c r="D508" s="12"/>
      <c r="E508" s="12"/>
      <c r="F508" s="13"/>
      <c r="G508" s="13"/>
      <c r="H508" s="13"/>
      <c r="I508" s="13"/>
      <c r="J508" s="13"/>
      <c r="K508" s="11"/>
      <c r="L508" s="11"/>
      <c r="M508" s="11"/>
      <c r="N508" s="12"/>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row>
    <row r="509" spans="2:88">
      <c r="B509" s="9"/>
      <c r="C509" s="9"/>
      <c r="D509" s="12"/>
      <c r="E509" s="12"/>
      <c r="F509" s="13"/>
      <c r="G509" s="13"/>
      <c r="H509" s="13"/>
      <c r="I509" s="13"/>
      <c r="J509" s="13"/>
      <c r="K509" s="11"/>
      <c r="L509" s="11"/>
      <c r="M509" s="11"/>
      <c r="N509" s="12"/>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row>
    <row r="510" spans="2:88">
      <c r="B510" s="9"/>
      <c r="C510" s="9"/>
      <c r="D510" s="12"/>
      <c r="E510" s="12"/>
      <c r="F510" s="13"/>
      <c r="G510" s="13"/>
      <c r="H510" s="13"/>
      <c r="I510" s="13"/>
      <c r="J510" s="13"/>
      <c r="K510" s="11"/>
      <c r="L510" s="11"/>
      <c r="M510" s="11"/>
      <c r="N510" s="12"/>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row>
    <row r="511" spans="2:88">
      <c r="B511" s="9"/>
      <c r="C511" s="9"/>
      <c r="D511" s="12"/>
      <c r="E511" s="12"/>
      <c r="F511" s="13"/>
      <c r="G511" s="13"/>
      <c r="H511" s="13"/>
      <c r="I511" s="13"/>
      <c r="J511" s="13"/>
      <c r="K511" s="11"/>
      <c r="L511" s="11"/>
      <c r="M511" s="11"/>
      <c r="N511" s="12"/>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row>
    <row r="512" spans="2:88">
      <c r="B512" s="9"/>
      <c r="C512" s="9"/>
      <c r="D512" s="12"/>
      <c r="E512" s="12"/>
      <c r="F512" s="13"/>
      <c r="G512" s="13"/>
      <c r="H512" s="13"/>
      <c r="I512" s="13"/>
      <c r="J512" s="13"/>
      <c r="K512" s="11"/>
      <c r="L512" s="11"/>
      <c r="M512" s="11"/>
      <c r="N512" s="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row>
    <row r="513" spans="2:88">
      <c r="B513" s="9"/>
      <c r="C513" s="9"/>
      <c r="D513" s="12"/>
      <c r="E513" s="12"/>
      <c r="F513" s="13"/>
      <c r="G513" s="13"/>
      <c r="H513" s="13"/>
      <c r="I513" s="13"/>
      <c r="J513" s="13"/>
      <c r="K513" s="11"/>
      <c r="L513" s="11"/>
      <c r="M513" s="11"/>
      <c r="N513" s="12"/>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row>
    <row r="514" spans="2:88">
      <c r="B514" s="9"/>
      <c r="C514" s="9"/>
      <c r="D514" s="12"/>
      <c r="E514" s="12"/>
      <c r="F514" s="13"/>
      <c r="G514" s="13"/>
      <c r="H514" s="13"/>
      <c r="I514" s="13"/>
      <c r="J514" s="13"/>
      <c r="K514" s="11"/>
      <c r="L514" s="11"/>
      <c r="M514" s="11"/>
      <c r="N514" s="12"/>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row>
    <row r="515" spans="2:88">
      <c r="B515" s="9"/>
      <c r="C515" s="9"/>
      <c r="D515" s="12"/>
      <c r="E515" s="12"/>
      <c r="F515" s="13"/>
      <c r="G515" s="13"/>
      <c r="H515" s="13"/>
      <c r="I515" s="13"/>
      <c r="J515" s="13"/>
      <c r="K515" s="11"/>
      <c r="L515" s="11"/>
      <c r="M515" s="11"/>
      <c r="N515" s="12"/>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row>
    <row r="516" spans="2:88">
      <c r="B516" s="9"/>
      <c r="C516" s="9"/>
      <c r="D516" s="12"/>
      <c r="E516" s="12"/>
      <c r="F516" s="13"/>
      <c r="G516" s="13"/>
      <c r="H516" s="13"/>
      <c r="I516" s="13"/>
      <c r="J516" s="13"/>
      <c r="K516" s="11"/>
      <c r="L516" s="11"/>
      <c r="M516" s="11"/>
      <c r="N516" s="12"/>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row>
    <row r="517" spans="2:88">
      <c r="B517" s="9"/>
      <c r="C517" s="9"/>
      <c r="D517" s="12"/>
      <c r="E517" s="12"/>
      <c r="F517" s="13"/>
      <c r="G517" s="13"/>
      <c r="H517" s="13"/>
      <c r="I517" s="13"/>
      <c r="J517" s="13"/>
      <c r="K517" s="11"/>
      <c r="L517" s="11"/>
      <c r="M517" s="11"/>
      <c r="N517" s="12"/>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row>
    <row r="518" spans="2:88">
      <c r="B518" s="9"/>
      <c r="C518" s="9"/>
      <c r="D518" s="12"/>
      <c r="E518" s="12"/>
      <c r="F518" s="13"/>
      <c r="G518" s="13"/>
      <c r="H518" s="13"/>
      <c r="I518" s="13"/>
      <c r="J518" s="13"/>
      <c r="K518" s="11"/>
      <c r="L518" s="11"/>
      <c r="M518" s="11"/>
      <c r="N518" s="12"/>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row>
    <row r="519" spans="2:88">
      <c r="B519" s="9"/>
      <c r="C519" s="9"/>
      <c r="D519" s="12"/>
      <c r="E519" s="12"/>
      <c r="F519" s="13"/>
      <c r="G519" s="13"/>
      <c r="H519" s="13"/>
      <c r="I519" s="13"/>
      <c r="J519" s="13"/>
      <c r="K519" s="11"/>
      <c r="L519" s="11"/>
      <c r="M519" s="11"/>
      <c r="N519" s="12"/>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row>
    <row r="520" spans="2:88">
      <c r="B520" s="9"/>
      <c r="C520" s="9"/>
      <c r="D520" s="12"/>
      <c r="E520" s="12"/>
      <c r="F520" s="13"/>
      <c r="G520" s="13"/>
      <c r="H520" s="13"/>
      <c r="I520" s="13"/>
      <c r="J520" s="13"/>
      <c r="K520" s="11"/>
      <c r="L520" s="11"/>
      <c r="M520" s="11"/>
      <c r="N520" s="12"/>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row>
    <row r="521" spans="2:88">
      <c r="B521" s="9"/>
      <c r="C521" s="9"/>
      <c r="D521" s="12"/>
      <c r="E521" s="12"/>
      <c r="F521" s="13"/>
      <c r="G521" s="13"/>
      <c r="H521" s="13"/>
      <c r="I521" s="13"/>
      <c r="J521" s="13"/>
      <c r="K521" s="11"/>
      <c r="L521" s="11"/>
      <c r="M521" s="11"/>
      <c r="N521" s="12"/>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row>
    <row r="522" spans="2:88">
      <c r="B522" s="9"/>
      <c r="C522" s="9"/>
      <c r="D522" s="12"/>
      <c r="E522" s="12"/>
      <c r="F522" s="13"/>
      <c r="G522" s="13"/>
      <c r="H522" s="13"/>
      <c r="I522" s="13"/>
      <c r="J522" s="13"/>
      <c r="K522" s="11"/>
      <c r="L522" s="11"/>
      <c r="M522" s="11"/>
      <c r="N522" s="1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row>
    <row r="523" spans="2:88">
      <c r="B523" s="9"/>
      <c r="C523" s="9"/>
      <c r="D523" s="12"/>
      <c r="E523" s="12"/>
      <c r="F523" s="13"/>
      <c r="G523" s="13"/>
      <c r="H523" s="13"/>
      <c r="I523" s="13"/>
      <c r="J523" s="13"/>
      <c r="K523" s="11"/>
      <c r="L523" s="11"/>
      <c r="M523" s="11"/>
      <c r="N523" s="12"/>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row>
    <row r="524" spans="2:88">
      <c r="B524" s="9"/>
      <c r="C524" s="9"/>
      <c r="D524" s="12"/>
      <c r="E524" s="12"/>
      <c r="F524" s="13"/>
      <c r="G524" s="13"/>
      <c r="H524" s="13"/>
      <c r="I524" s="13"/>
      <c r="J524" s="13"/>
      <c r="K524" s="11"/>
      <c r="L524" s="11"/>
      <c r="M524" s="11"/>
      <c r="N524" s="12"/>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row>
    <row r="525" spans="2:88">
      <c r="B525" s="9"/>
      <c r="C525" s="9"/>
      <c r="D525" s="12"/>
      <c r="E525" s="12"/>
      <c r="F525" s="13"/>
      <c r="G525" s="13"/>
      <c r="H525" s="13"/>
      <c r="I525" s="13"/>
      <c r="J525" s="13"/>
      <c r="K525" s="11"/>
      <c r="L525" s="11"/>
      <c r="M525" s="11"/>
      <c r="N525" s="12"/>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row>
    <row r="526" spans="2:88">
      <c r="B526" s="9"/>
      <c r="C526" s="9"/>
      <c r="D526" s="9"/>
      <c r="E526" s="9"/>
      <c r="F526" s="8"/>
      <c r="G526" s="8"/>
      <c r="H526" s="8"/>
      <c r="I526" s="8"/>
      <c r="J526" s="8"/>
      <c r="K526" s="7"/>
      <c r="L526" s="7"/>
      <c r="M526" s="11"/>
      <c r="N526" s="12"/>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row>
    <row r="527" spans="2:88">
      <c r="B527" s="9"/>
      <c r="C527" s="9"/>
      <c r="D527" s="9"/>
      <c r="E527" s="9"/>
      <c r="F527" s="8"/>
      <c r="G527" s="8"/>
      <c r="H527" s="8"/>
      <c r="I527" s="8"/>
      <c r="J527" s="8"/>
      <c r="K527" s="7"/>
      <c r="L527" s="7"/>
      <c r="M527" s="11"/>
      <c r="N527" s="12"/>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row>
    <row r="528" spans="2:88">
      <c r="B528" s="9"/>
      <c r="C528" s="9"/>
      <c r="D528" s="9"/>
      <c r="E528" s="9"/>
      <c r="F528" s="8"/>
      <c r="G528" s="8"/>
      <c r="H528" s="8"/>
      <c r="I528" s="8"/>
      <c r="J528" s="8"/>
      <c r="K528" s="7"/>
      <c r="L528" s="7"/>
      <c r="M528" s="11"/>
      <c r="N528" s="12"/>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row>
    <row r="529" spans="2:88">
      <c r="B529" s="9"/>
      <c r="C529" s="9"/>
      <c r="D529" s="9"/>
      <c r="E529" s="9"/>
      <c r="F529" s="8"/>
      <c r="G529" s="8"/>
      <c r="H529" s="8"/>
      <c r="I529" s="8"/>
      <c r="J529" s="8"/>
      <c r="K529" s="7"/>
      <c r="L529" s="7"/>
      <c r="M529" s="11"/>
      <c r="N529" s="12"/>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row>
    <row r="530" spans="2:88">
      <c r="B530" s="9"/>
      <c r="C530" s="9"/>
      <c r="D530" s="9"/>
      <c r="E530" s="9"/>
      <c r="F530" s="8"/>
      <c r="G530" s="8"/>
      <c r="H530" s="8"/>
      <c r="I530" s="8"/>
      <c r="J530" s="8"/>
      <c r="K530" s="7"/>
      <c r="L530" s="7"/>
      <c r="M530" s="11"/>
      <c r="N530" s="12"/>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row>
    <row r="531" spans="2:88">
      <c r="B531" s="9"/>
      <c r="C531" s="9"/>
      <c r="D531" s="9"/>
      <c r="E531" s="9"/>
      <c r="F531" s="8"/>
      <c r="G531" s="8"/>
      <c r="H531" s="8"/>
      <c r="I531" s="8"/>
      <c r="J531" s="8"/>
      <c r="K531" s="7"/>
      <c r="L531" s="7"/>
      <c r="M531" s="11"/>
      <c r="N531" s="12"/>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row>
    <row r="532" spans="2:88">
      <c r="B532" s="9"/>
      <c r="C532" s="9"/>
      <c r="D532" s="9"/>
      <c r="E532" s="9"/>
      <c r="F532" s="8"/>
      <c r="G532" s="8"/>
      <c r="H532" s="8"/>
      <c r="I532" s="8"/>
      <c r="J532" s="8"/>
      <c r="K532" s="7"/>
      <c r="L532" s="7"/>
      <c r="M532" s="11"/>
      <c r="N532" s="1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row>
    <row r="533" spans="2:88">
      <c r="B533" s="9"/>
      <c r="C533" s="9"/>
      <c r="D533" s="9"/>
      <c r="E533" s="9"/>
      <c r="F533" s="8"/>
      <c r="G533" s="8"/>
      <c r="H533" s="8"/>
      <c r="I533" s="8"/>
      <c r="J533" s="8"/>
      <c r="K533" s="7"/>
      <c r="L533" s="7"/>
      <c r="M533" s="11"/>
      <c r="N533" s="12"/>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row>
    <row r="534" spans="2:88">
      <c r="B534" s="9"/>
      <c r="C534" s="9"/>
      <c r="D534" s="9"/>
      <c r="E534" s="9"/>
      <c r="F534" s="8"/>
      <c r="G534" s="8"/>
      <c r="H534" s="8"/>
      <c r="I534" s="8"/>
      <c r="J534" s="8"/>
      <c r="K534" s="7"/>
      <c r="L534" s="7"/>
      <c r="M534" s="11"/>
      <c r="N534" s="12"/>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row>
    <row r="535" spans="2:88">
      <c r="B535" s="9"/>
      <c r="C535" s="9"/>
      <c r="D535" s="9"/>
      <c r="E535" s="9"/>
      <c r="F535" s="8"/>
      <c r="G535" s="8"/>
      <c r="H535" s="8"/>
      <c r="I535" s="8"/>
      <c r="J535" s="8"/>
      <c r="K535" s="7"/>
      <c r="L535" s="7"/>
      <c r="M535" s="11"/>
      <c r="N535" s="12"/>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row>
    <row r="536" spans="2:88">
      <c r="B536" s="9"/>
      <c r="C536" s="9"/>
      <c r="D536" s="9"/>
      <c r="E536" s="9"/>
      <c r="F536" s="8"/>
      <c r="G536" s="8"/>
      <c r="H536" s="8"/>
      <c r="I536" s="8"/>
      <c r="J536" s="8"/>
      <c r="K536" s="7"/>
      <c r="L536" s="7"/>
      <c r="M536" s="11"/>
      <c r="N536" s="12"/>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row>
    <row r="537" spans="2:88">
      <c r="B537" s="9"/>
      <c r="C537" s="9"/>
      <c r="D537" s="9"/>
      <c r="E537" s="9"/>
      <c r="F537" s="8"/>
      <c r="G537" s="8"/>
      <c r="H537" s="8"/>
      <c r="I537" s="8"/>
      <c r="J537" s="8"/>
      <c r="K537" s="7"/>
      <c r="L537" s="7"/>
      <c r="M537" s="11"/>
      <c r="N537" s="12"/>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row>
    <row r="538" spans="2:88">
      <c r="B538" s="9"/>
      <c r="C538" s="9"/>
      <c r="D538" s="9"/>
      <c r="E538" s="9"/>
      <c r="F538" s="8"/>
      <c r="G538" s="8"/>
      <c r="H538" s="8"/>
      <c r="I538" s="8"/>
      <c r="J538" s="8"/>
      <c r="K538" s="7"/>
      <c r="L538" s="7"/>
      <c r="M538" s="11"/>
      <c r="N538" s="12"/>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row>
    <row r="539" spans="2:88">
      <c r="B539" s="9"/>
      <c r="C539" s="9"/>
      <c r="D539" s="9"/>
      <c r="E539" s="9"/>
      <c r="F539" s="8"/>
      <c r="G539" s="8"/>
      <c r="H539" s="8"/>
      <c r="I539" s="8"/>
      <c r="J539" s="8"/>
      <c r="K539" s="7"/>
      <c r="L539" s="7"/>
      <c r="M539" s="11"/>
      <c r="N539" s="12"/>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row>
    <row r="540" spans="2:88">
      <c r="B540" s="9"/>
      <c r="C540" s="9"/>
      <c r="D540" s="9"/>
      <c r="E540" s="9"/>
      <c r="F540" s="8"/>
      <c r="G540" s="8"/>
      <c r="H540" s="8"/>
      <c r="I540" s="8"/>
      <c r="J540" s="8"/>
      <c r="K540" s="7"/>
      <c r="L540" s="7"/>
      <c r="M540" s="11"/>
      <c r="N540" s="12"/>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row>
    <row r="541" spans="2:88">
      <c r="B541" s="9"/>
      <c r="C541" s="9"/>
      <c r="D541" s="9"/>
      <c r="E541" s="9"/>
      <c r="F541" s="8"/>
      <c r="G541" s="8"/>
      <c r="H541" s="8"/>
      <c r="I541" s="8"/>
      <c r="J541" s="8"/>
      <c r="K541" s="7"/>
      <c r="L541" s="7"/>
      <c r="M541" s="11"/>
      <c r="N541" s="12"/>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row>
    <row r="542" spans="2:88">
      <c r="B542" s="9"/>
      <c r="C542" s="9"/>
      <c r="D542" s="9"/>
      <c r="E542" s="9"/>
      <c r="F542" s="8"/>
      <c r="G542" s="8"/>
      <c r="H542" s="8"/>
      <c r="I542" s="8"/>
      <c r="J542" s="8"/>
      <c r="K542" s="7"/>
      <c r="L542" s="7"/>
      <c r="M542" s="11"/>
      <c r="N542" s="1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row>
    <row r="543" spans="2:88">
      <c r="B543" s="9"/>
      <c r="C543" s="9"/>
      <c r="D543" s="9"/>
      <c r="E543" s="9"/>
      <c r="F543" s="8"/>
      <c r="G543" s="8"/>
      <c r="H543" s="8"/>
      <c r="I543" s="8"/>
      <c r="J543" s="8"/>
      <c r="K543" s="7"/>
      <c r="L543" s="7"/>
      <c r="M543" s="11"/>
      <c r="N543" s="12"/>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row>
    <row r="544" spans="2:88">
      <c r="B544" s="9"/>
      <c r="C544" s="9"/>
      <c r="D544" s="9"/>
      <c r="E544" s="9"/>
      <c r="F544" s="8"/>
      <c r="G544" s="8"/>
      <c r="H544" s="8"/>
      <c r="I544" s="8"/>
      <c r="J544" s="8"/>
      <c r="K544" s="7"/>
      <c r="L544" s="7"/>
      <c r="M544" s="11"/>
      <c r="N544" s="12"/>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row>
    <row r="545" spans="2:88">
      <c r="B545" s="9"/>
      <c r="C545" s="9"/>
      <c r="D545" s="9"/>
      <c r="E545" s="9"/>
      <c r="F545" s="8"/>
      <c r="G545" s="8"/>
      <c r="H545" s="8"/>
      <c r="I545" s="8"/>
      <c r="J545" s="8"/>
      <c r="K545" s="7"/>
      <c r="L545" s="7"/>
      <c r="M545" s="11"/>
      <c r="N545" s="12"/>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row>
    <row r="546" spans="2:88">
      <c r="B546" s="9"/>
      <c r="C546" s="9"/>
      <c r="D546" s="9"/>
      <c r="E546" s="9"/>
      <c r="F546" s="8"/>
      <c r="G546" s="8"/>
      <c r="H546" s="8"/>
      <c r="I546" s="8"/>
      <c r="J546" s="8"/>
      <c r="K546" s="7"/>
      <c r="L546" s="7"/>
      <c r="M546" s="11"/>
      <c r="N546" s="12"/>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row>
    <row r="547" spans="2:88">
      <c r="B547" s="9"/>
      <c r="C547" s="9"/>
      <c r="D547" s="9"/>
      <c r="E547" s="9"/>
      <c r="F547" s="8"/>
      <c r="G547" s="8"/>
      <c r="H547" s="8"/>
      <c r="I547" s="8"/>
      <c r="J547" s="8"/>
      <c r="K547" s="7"/>
      <c r="L547" s="7"/>
      <c r="M547" s="11"/>
      <c r="N547" s="12"/>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row>
    <row r="548" spans="2:88">
      <c r="B548" s="9"/>
      <c r="C548" s="9"/>
      <c r="D548" s="9"/>
      <c r="E548" s="9"/>
      <c r="F548" s="8"/>
      <c r="G548" s="8"/>
      <c r="H548" s="8"/>
      <c r="I548" s="8"/>
      <c r="J548" s="8"/>
      <c r="K548" s="7"/>
      <c r="L548" s="7"/>
      <c r="M548" s="11"/>
      <c r="N548" s="12"/>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row>
    <row r="549" spans="2:88">
      <c r="B549" s="9"/>
      <c r="C549" s="9"/>
      <c r="D549" s="9"/>
      <c r="E549" s="9"/>
      <c r="F549" s="8"/>
      <c r="G549" s="8"/>
      <c r="H549" s="8"/>
      <c r="I549" s="8"/>
      <c r="J549" s="8"/>
      <c r="K549" s="7"/>
      <c r="L549" s="7"/>
      <c r="M549" s="11"/>
      <c r="N549" s="12"/>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row>
    <row r="550" spans="2:88">
      <c r="B550" s="9"/>
      <c r="C550" s="9"/>
      <c r="D550" s="9"/>
      <c r="E550" s="9"/>
      <c r="F550" s="8"/>
      <c r="G550" s="8"/>
      <c r="H550" s="8"/>
      <c r="I550" s="8"/>
      <c r="J550" s="8"/>
      <c r="K550" s="7"/>
      <c r="L550" s="7"/>
      <c r="M550" s="11"/>
      <c r="N550" s="12"/>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row>
    <row r="551" spans="2:88">
      <c r="B551" s="9"/>
      <c r="C551" s="9"/>
      <c r="D551" s="9"/>
      <c r="E551" s="9"/>
      <c r="F551" s="8"/>
      <c r="G551" s="8"/>
      <c r="H551" s="8"/>
      <c r="I551" s="8"/>
      <c r="J551" s="8"/>
      <c r="K551" s="7"/>
      <c r="L551" s="7"/>
      <c r="M551" s="11"/>
      <c r="N551" s="12"/>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row>
    <row r="552" spans="2:88">
      <c r="B552" s="9"/>
      <c r="C552" s="9"/>
      <c r="D552" s="9"/>
      <c r="E552" s="9"/>
      <c r="F552" s="8"/>
      <c r="G552" s="8"/>
      <c r="H552" s="8"/>
      <c r="I552" s="8"/>
      <c r="J552" s="8"/>
      <c r="K552" s="7"/>
      <c r="L552" s="7"/>
      <c r="M552" s="11"/>
      <c r="N552" s="1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row>
    <row r="553" spans="2:88">
      <c r="B553" s="9"/>
      <c r="C553" s="9"/>
      <c r="D553" s="9"/>
      <c r="E553" s="9"/>
      <c r="F553" s="8"/>
      <c r="G553" s="8"/>
      <c r="H553" s="8"/>
      <c r="I553" s="8"/>
      <c r="J553" s="8"/>
      <c r="K553" s="7"/>
      <c r="L553" s="7"/>
      <c r="M553" s="11"/>
      <c r="N553" s="12"/>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row>
    <row r="554" spans="2:88">
      <c r="B554" s="9"/>
      <c r="C554" s="9"/>
      <c r="D554" s="9"/>
      <c r="E554" s="9"/>
      <c r="F554" s="8"/>
      <c r="G554" s="8"/>
      <c r="H554" s="8"/>
      <c r="I554" s="8"/>
      <c r="J554" s="8"/>
      <c r="K554" s="7"/>
      <c r="L554" s="7"/>
      <c r="M554" s="11"/>
      <c r="N554" s="12"/>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row>
    <row r="555" spans="2:88">
      <c r="B555" s="9"/>
      <c r="C555" s="9"/>
      <c r="D555" s="9"/>
      <c r="E555" s="9"/>
      <c r="F555" s="8"/>
      <c r="G555" s="8"/>
      <c r="H555" s="8"/>
      <c r="I555" s="8"/>
      <c r="J555" s="8"/>
      <c r="K555" s="7"/>
      <c r="L555" s="7"/>
      <c r="M555" s="11"/>
      <c r="N555" s="12"/>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row>
    <row r="556" spans="2:88">
      <c r="B556" s="9"/>
      <c r="C556" s="9"/>
      <c r="D556" s="9"/>
      <c r="E556" s="9"/>
      <c r="F556" s="8"/>
      <c r="G556" s="8"/>
      <c r="H556" s="8"/>
      <c r="I556" s="8"/>
      <c r="J556" s="8"/>
      <c r="K556" s="7"/>
      <c r="L556" s="7"/>
      <c r="M556" s="11"/>
      <c r="N556" s="12"/>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row>
    <row r="557" spans="2:88">
      <c r="B557" s="9"/>
      <c r="C557" s="9"/>
      <c r="D557" s="9"/>
      <c r="E557" s="9"/>
      <c r="F557" s="8"/>
      <c r="G557" s="8"/>
      <c r="H557" s="8"/>
      <c r="I557" s="8"/>
      <c r="J557" s="8"/>
      <c r="K557" s="7"/>
      <c r="L557" s="7"/>
      <c r="M557" s="11"/>
      <c r="N557" s="12"/>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row>
    <row r="558" spans="2:88">
      <c r="B558" s="9"/>
      <c r="C558" s="9"/>
      <c r="D558" s="9"/>
      <c r="E558" s="9"/>
      <c r="F558" s="8"/>
      <c r="G558" s="8"/>
      <c r="H558" s="8"/>
      <c r="I558" s="8"/>
      <c r="J558" s="8"/>
      <c r="K558" s="7"/>
      <c r="L558" s="7"/>
      <c r="M558" s="11"/>
      <c r="N558" s="12"/>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row>
    <row r="559" spans="2:88">
      <c r="B559" s="9"/>
      <c r="C559" s="9"/>
      <c r="D559" s="9"/>
      <c r="E559" s="9"/>
      <c r="F559" s="8"/>
      <c r="G559" s="8"/>
      <c r="H559" s="8"/>
      <c r="I559" s="8"/>
      <c r="J559" s="8"/>
      <c r="K559" s="7"/>
      <c r="L559" s="7"/>
      <c r="M559" s="11"/>
      <c r="N559" s="12"/>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row>
    <row r="560" spans="2:88">
      <c r="B560" s="9"/>
      <c r="C560" s="9"/>
      <c r="D560" s="9"/>
      <c r="E560" s="9"/>
      <c r="F560" s="8"/>
      <c r="G560" s="8"/>
      <c r="H560" s="8"/>
      <c r="I560" s="8"/>
      <c r="J560" s="8"/>
      <c r="K560" s="7"/>
      <c r="L560" s="7"/>
      <c r="M560" s="11"/>
      <c r="N560" s="12"/>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row>
    <row r="561" spans="2:88">
      <c r="B561" s="9"/>
      <c r="C561" s="9"/>
      <c r="D561" s="9"/>
      <c r="E561" s="9"/>
      <c r="F561" s="8"/>
      <c r="G561" s="8"/>
      <c r="H561" s="8"/>
      <c r="I561" s="8"/>
      <c r="J561" s="8"/>
      <c r="K561" s="7"/>
      <c r="L561" s="7"/>
      <c r="M561" s="11"/>
      <c r="N561" s="12"/>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row>
    <row r="562" spans="2:88">
      <c r="B562" s="9"/>
      <c r="C562" s="9"/>
      <c r="D562" s="9"/>
      <c r="E562" s="9"/>
      <c r="F562" s="8"/>
      <c r="G562" s="8"/>
      <c r="H562" s="8"/>
      <c r="I562" s="8"/>
      <c r="J562" s="8"/>
      <c r="K562" s="7"/>
      <c r="L562" s="7"/>
      <c r="M562" s="11"/>
      <c r="N562" s="1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row>
    <row r="563" spans="2:88">
      <c r="B563" s="9"/>
      <c r="C563" s="9"/>
      <c r="D563" s="9"/>
      <c r="E563" s="9"/>
      <c r="F563" s="8"/>
      <c r="G563" s="8"/>
      <c r="H563" s="8"/>
      <c r="I563" s="8"/>
      <c r="J563" s="8"/>
      <c r="K563" s="7"/>
      <c r="L563" s="7"/>
      <c r="M563" s="11"/>
      <c r="N563" s="12"/>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row>
    <row r="564" spans="2:88">
      <c r="B564" s="9"/>
      <c r="C564" s="9"/>
      <c r="D564" s="9"/>
      <c r="E564" s="9"/>
      <c r="F564" s="8"/>
      <c r="G564" s="8"/>
      <c r="H564" s="8"/>
      <c r="I564" s="8"/>
      <c r="J564" s="8"/>
      <c r="K564" s="7"/>
      <c r="L564" s="7"/>
      <c r="M564" s="11"/>
      <c r="N564" s="12"/>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row>
    <row r="565" spans="2:88">
      <c r="B565" s="9"/>
      <c r="C565" s="9"/>
      <c r="D565" s="9"/>
      <c r="E565" s="9"/>
      <c r="F565" s="8"/>
      <c r="G565" s="8"/>
      <c r="H565" s="8"/>
      <c r="I565" s="8"/>
      <c r="J565" s="8"/>
      <c r="K565" s="7"/>
      <c r="L565" s="7"/>
      <c r="M565" s="11"/>
      <c r="N565" s="12"/>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row>
    <row r="566" spans="2:88">
      <c r="B566" s="9"/>
      <c r="C566" s="9"/>
      <c r="D566" s="9"/>
      <c r="E566" s="9"/>
      <c r="F566" s="8"/>
      <c r="G566" s="8"/>
      <c r="H566" s="8"/>
      <c r="I566" s="8"/>
      <c r="J566" s="8"/>
      <c r="K566" s="7"/>
      <c r="L566" s="7"/>
      <c r="M566" s="11"/>
      <c r="N566" s="12"/>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row>
    <row r="567" spans="2:88">
      <c r="B567" s="9"/>
      <c r="C567" s="9"/>
      <c r="D567" s="9"/>
      <c r="E567" s="9"/>
      <c r="F567" s="8"/>
      <c r="G567" s="8"/>
      <c r="H567" s="8"/>
      <c r="I567" s="8"/>
      <c r="J567" s="8"/>
      <c r="K567" s="7"/>
      <c r="L567" s="7"/>
      <c r="M567" s="11"/>
      <c r="N567" s="12"/>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row>
    <row r="568" spans="2:88">
      <c r="B568" s="9"/>
      <c r="C568" s="9"/>
      <c r="D568" s="9"/>
      <c r="E568" s="9"/>
      <c r="F568" s="8"/>
      <c r="G568" s="8"/>
      <c r="H568" s="8"/>
      <c r="I568" s="8"/>
      <c r="J568" s="8"/>
      <c r="K568" s="7"/>
      <c r="L568" s="7"/>
      <c r="M568" s="11"/>
      <c r="N568" s="12"/>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row>
    <row r="569" spans="2:88">
      <c r="B569" s="9"/>
      <c r="C569" s="9"/>
      <c r="D569" s="9"/>
      <c r="E569" s="9"/>
      <c r="F569" s="8"/>
      <c r="G569" s="8"/>
      <c r="H569" s="8"/>
      <c r="I569" s="8"/>
      <c r="J569" s="8"/>
      <c r="K569" s="7"/>
      <c r="L569" s="7"/>
      <c r="M569" s="11"/>
      <c r="N569" s="12"/>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row>
    <row r="570" spans="2:88">
      <c r="B570" s="9"/>
      <c r="C570" s="9"/>
      <c r="D570" s="9"/>
      <c r="E570" s="9"/>
      <c r="F570" s="8"/>
      <c r="G570" s="8"/>
      <c r="H570" s="8"/>
      <c r="I570" s="8"/>
      <c r="J570" s="8"/>
      <c r="K570" s="7"/>
      <c r="L570" s="7"/>
      <c r="M570" s="11"/>
      <c r="N570" s="12"/>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row>
    <row r="571" spans="2:88">
      <c r="B571" s="9"/>
      <c r="C571" s="9"/>
      <c r="D571" s="9"/>
      <c r="E571" s="9"/>
      <c r="F571" s="8"/>
      <c r="G571" s="8"/>
      <c r="H571" s="8"/>
      <c r="I571" s="8"/>
      <c r="J571" s="8"/>
      <c r="K571" s="7"/>
      <c r="L571" s="7"/>
      <c r="M571" s="11"/>
      <c r="N571" s="12"/>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row>
    <row r="572" spans="2:88">
      <c r="B572" s="9"/>
      <c r="C572" s="9"/>
      <c r="D572" s="9"/>
      <c r="E572" s="9"/>
      <c r="F572" s="8"/>
      <c r="G572" s="8"/>
      <c r="H572" s="8"/>
      <c r="I572" s="8"/>
      <c r="J572" s="8"/>
      <c r="K572" s="7"/>
      <c r="L572" s="7"/>
      <c r="M572" s="11"/>
      <c r="N572" s="1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row>
    <row r="573" spans="2:88">
      <c r="B573" s="9"/>
      <c r="C573" s="9"/>
      <c r="D573" s="9"/>
      <c r="E573" s="9"/>
      <c r="F573" s="8"/>
      <c r="G573" s="8"/>
      <c r="H573" s="8"/>
      <c r="I573" s="8"/>
      <c r="J573" s="8"/>
      <c r="K573" s="7"/>
      <c r="L573" s="7"/>
      <c r="M573" s="11"/>
      <c r="N573" s="12"/>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row>
    <row r="574" spans="2:88">
      <c r="B574" s="9"/>
      <c r="C574" s="9"/>
      <c r="D574" s="9"/>
      <c r="E574" s="9"/>
      <c r="F574" s="8"/>
      <c r="G574" s="8"/>
      <c r="H574" s="8"/>
      <c r="I574" s="8"/>
      <c r="J574" s="8"/>
      <c r="K574" s="7"/>
      <c r="L574" s="7"/>
      <c r="M574" s="11"/>
      <c r="N574" s="12"/>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row>
    <row r="575" spans="2:88">
      <c r="B575" s="9"/>
      <c r="C575" s="9"/>
      <c r="D575" s="9"/>
      <c r="E575" s="9"/>
      <c r="F575" s="8"/>
      <c r="G575" s="8"/>
      <c r="H575" s="8"/>
      <c r="I575" s="8"/>
      <c r="J575" s="8"/>
      <c r="K575" s="7"/>
      <c r="L575" s="7"/>
      <c r="M575" s="11"/>
      <c r="N575" s="12"/>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row>
    <row r="576" spans="2:88">
      <c r="B576" s="9"/>
      <c r="C576" s="9"/>
      <c r="D576" s="9"/>
      <c r="E576" s="9"/>
      <c r="F576" s="8"/>
      <c r="G576" s="8"/>
      <c r="H576" s="8"/>
      <c r="I576" s="8"/>
      <c r="J576" s="8"/>
      <c r="K576" s="7"/>
      <c r="L576" s="7"/>
      <c r="M576" s="11"/>
      <c r="N576" s="10"/>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row>
    <row r="577" spans="2:88">
      <c r="B577" s="9"/>
      <c r="C577" s="9"/>
      <c r="D577" s="9"/>
      <c r="E577" s="9"/>
      <c r="F577" s="8"/>
      <c r="G577" s="8"/>
      <c r="H577" s="8"/>
      <c r="I577" s="8"/>
      <c r="J577" s="8"/>
      <c r="K577" s="7"/>
      <c r="L577" s="7"/>
      <c r="M577" s="11"/>
      <c r="N577" s="10"/>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row>
    <row r="578" spans="2:88">
      <c r="B578" s="9"/>
      <c r="C578" s="9"/>
      <c r="D578" s="9"/>
      <c r="E578" s="9"/>
      <c r="F578" s="8"/>
      <c r="G578" s="8"/>
      <c r="H578" s="8"/>
      <c r="I578" s="8"/>
      <c r="J578" s="8"/>
      <c r="K578" s="7"/>
      <c r="L578" s="7"/>
      <c r="M578" s="11"/>
      <c r="N578" s="10"/>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row>
    <row r="579" spans="2:88">
      <c r="B579" s="9"/>
      <c r="C579" s="9"/>
      <c r="D579" s="9"/>
      <c r="E579" s="9"/>
      <c r="F579" s="8"/>
      <c r="G579" s="8"/>
      <c r="H579" s="8"/>
      <c r="I579" s="8"/>
      <c r="J579" s="8"/>
      <c r="K579" s="7"/>
      <c r="L579" s="7"/>
      <c r="M579" s="11"/>
      <c r="N579" s="10"/>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row>
    <row r="580" spans="2:88">
      <c r="B580" s="9"/>
      <c r="C580" s="9"/>
      <c r="D580" s="9"/>
      <c r="E580" s="9"/>
      <c r="F580" s="8"/>
      <c r="G580" s="8"/>
      <c r="H580" s="8"/>
      <c r="I580" s="8"/>
      <c r="J580" s="8"/>
      <c r="K580" s="7"/>
      <c r="L580" s="7"/>
      <c r="M580" s="11"/>
      <c r="N580" s="1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row>
    <row r="581" spans="2:88">
      <c r="B581" s="9"/>
      <c r="C581" s="9"/>
      <c r="D581" s="9"/>
      <c r="E581" s="9"/>
      <c r="F581" s="8"/>
      <c r="G581" s="8"/>
      <c r="H581" s="8"/>
      <c r="I581" s="8"/>
      <c r="J581" s="8"/>
      <c r="K581" s="7"/>
      <c r="L581" s="7"/>
      <c r="M581" s="11"/>
      <c r="N581" s="10"/>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row>
    <row r="582" spans="2:88">
      <c r="B582" s="9"/>
      <c r="C582" s="9"/>
      <c r="D582" s="9"/>
      <c r="E582" s="9"/>
      <c r="F582" s="8"/>
      <c r="G582" s="8"/>
      <c r="H582" s="8"/>
      <c r="I582" s="8"/>
      <c r="J582" s="8"/>
      <c r="K582" s="7"/>
      <c r="L582" s="7"/>
      <c r="M582" s="11"/>
      <c r="N582" s="10"/>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row>
    <row r="583" spans="2:88">
      <c r="B583" s="9"/>
      <c r="C583" s="9"/>
      <c r="D583" s="9"/>
      <c r="E583" s="9"/>
      <c r="F583" s="8"/>
      <c r="G583" s="8"/>
      <c r="H583" s="8"/>
      <c r="I583" s="8"/>
      <c r="J583" s="8"/>
      <c r="K583" s="7"/>
      <c r="L583" s="7"/>
      <c r="M583" s="11"/>
      <c r="N583" s="10"/>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row>
    <row r="584" spans="2:88">
      <c r="B584" s="9"/>
      <c r="C584" s="9"/>
      <c r="D584" s="9"/>
      <c r="E584" s="9"/>
      <c r="F584" s="8"/>
      <c r="G584" s="8"/>
      <c r="H584" s="8"/>
      <c r="I584" s="8"/>
      <c r="J584" s="8"/>
      <c r="K584" s="7"/>
      <c r="L584" s="7"/>
      <c r="M584" s="7"/>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row>
    <row r="585" spans="2:88">
      <c r="B585" s="9"/>
      <c r="C585" s="9"/>
      <c r="D585" s="9"/>
      <c r="E585" s="9"/>
      <c r="F585" s="8"/>
      <c r="G585" s="8"/>
      <c r="H585" s="8"/>
      <c r="I585" s="8"/>
      <c r="J585" s="8"/>
      <c r="K585" s="7"/>
      <c r="L585" s="7"/>
      <c r="M585" s="7"/>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row>
    <row r="586" spans="2:88">
      <c r="B586" s="9"/>
      <c r="C586" s="9"/>
      <c r="D586" s="9"/>
      <c r="E586" s="9"/>
      <c r="F586" s="8"/>
      <c r="G586" s="8"/>
      <c r="H586" s="8"/>
      <c r="I586" s="8"/>
      <c r="J586" s="8"/>
      <c r="K586" s="7"/>
      <c r="L586" s="7"/>
      <c r="M586" s="7"/>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row>
    <row r="587" spans="2:88">
      <c r="B587" s="9"/>
      <c r="C587" s="9"/>
      <c r="D587" s="9"/>
      <c r="E587" s="9"/>
      <c r="F587" s="8"/>
      <c r="G587" s="8"/>
      <c r="H587" s="8"/>
      <c r="I587" s="8"/>
      <c r="J587" s="8"/>
      <c r="K587" s="7"/>
      <c r="L587" s="7"/>
      <c r="M587" s="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row>
    <row r="588" spans="2:88">
      <c r="B588" s="9"/>
      <c r="C588" s="9"/>
      <c r="D588" s="9"/>
      <c r="E588" s="9"/>
      <c r="F588" s="8"/>
      <c r="G588" s="8"/>
      <c r="H588" s="8"/>
      <c r="I588" s="8"/>
      <c r="J588" s="8"/>
      <c r="K588" s="7"/>
      <c r="L588" s="7"/>
      <c r="M588" s="7"/>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row>
    <row r="589" spans="2:88">
      <c r="B589" s="9"/>
      <c r="C589" s="9"/>
      <c r="D589" s="9"/>
      <c r="E589" s="9"/>
      <c r="F589" s="8"/>
      <c r="G589" s="8"/>
      <c r="H589" s="8"/>
      <c r="I589" s="8"/>
      <c r="J589" s="8"/>
      <c r="K589" s="7"/>
      <c r="L589" s="7"/>
      <c r="M589" s="7"/>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row>
    <row r="590" spans="2:88">
      <c r="B590" s="9"/>
      <c r="C590" s="9"/>
      <c r="D590" s="9"/>
      <c r="E590" s="9"/>
      <c r="F590" s="8"/>
      <c r="G590" s="8"/>
      <c r="H590" s="8"/>
      <c r="I590" s="8"/>
      <c r="J590" s="8"/>
      <c r="K590" s="7"/>
      <c r="L590" s="7"/>
      <c r="M590" s="7"/>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row>
    <row r="591" spans="2:88">
      <c r="B591" s="9"/>
      <c r="C591" s="9"/>
      <c r="D591" s="9"/>
      <c r="E591" s="9"/>
      <c r="F591" s="8"/>
      <c r="G591" s="8"/>
      <c r="H591" s="8"/>
      <c r="I591" s="8"/>
      <c r="J591" s="8"/>
      <c r="K591" s="7"/>
      <c r="L591" s="7"/>
      <c r="M591" s="7"/>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row>
    <row r="592" spans="2:88">
      <c r="B592" s="9"/>
      <c r="C592" s="9"/>
      <c r="D592" s="9"/>
      <c r="E592" s="9"/>
      <c r="F592" s="8"/>
      <c r="G592" s="8"/>
      <c r="H592" s="8"/>
      <c r="I592" s="8"/>
      <c r="J592" s="8"/>
      <c r="K592" s="7"/>
      <c r="L592" s="7"/>
      <c r="M592" s="7"/>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row>
    <row r="593" spans="2:88">
      <c r="B593" s="9"/>
      <c r="C593" s="9"/>
      <c r="D593" s="9"/>
      <c r="E593" s="9"/>
      <c r="F593" s="8"/>
      <c r="G593" s="8"/>
      <c r="H593" s="8"/>
      <c r="I593" s="8"/>
      <c r="J593" s="8"/>
      <c r="K593" s="7"/>
      <c r="L593" s="7"/>
      <c r="M593" s="7"/>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row>
    <row r="594" spans="2:88">
      <c r="B594" s="9"/>
      <c r="C594" s="9"/>
      <c r="D594" s="9"/>
      <c r="E594" s="9"/>
      <c r="F594" s="8"/>
      <c r="G594" s="8"/>
      <c r="H594" s="8"/>
      <c r="I594" s="8"/>
      <c r="J594" s="8"/>
      <c r="K594" s="7"/>
      <c r="L594" s="7"/>
      <c r="M594" s="7"/>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row>
    <row r="595" spans="2:88">
      <c r="B595" s="9"/>
      <c r="C595" s="9"/>
      <c r="D595" s="9"/>
      <c r="E595" s="9"/>
      <c r="F595" s="8"/>
      <c r="G595" s="8"/>
      <c r="H595" s="8"/>
      <c r="I595" s="8"/>
      <c r="J595" s="8"/>
      <c r="K595" s="7"/>
      <c r="L595" s="7"/>
      <c r="M595" s="7"/>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row>
    <row r="596" spans="2:88">
      <c r="B596" s="9"/>
      <c r="C596" s="9"/>
      <c r="D596" s="9"/>
      <c r="E596" s="9"/>
      <c r="F596" s="8"/>
      <c r="G596" s="8"/>
      <c r="H596" s="8"/>
      <c r="I596" s="8"/>
      <c r="J596" s="8"/>
      <c r="K596" s="7"/>
      <c r="L596" s="7"/>
      <c r="M596" s="7"/>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row>
    <row r="597" spans="2:88">
      <c r="B597" s="9"/>
      <c r="C597" s="9"/>
      <c r="D597" s="9"/>
      <c r="E597" s="9"/>
      <c r="F597" s="8"/>
      <c r="G597" s="8"/>
      <c r="H597" s="8"/>
      <c r="I597" s="8"/>
      <c r="J597" s="8"/>
      <c r="K597" s="7"/>
      <c r="L597" s="7"/>
      <c r="M597" s="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row>
    <row r="598" spans="2:88">
      <c r="B598" s="9"/>
      <c r="C598" s="9"/>
      <c r="D598" s="9"/>
      <c r="E598" s="9"/>
      <c r="F598" s="8"/>
      <c r="G598" s="8"/>
      <c r="H598" s="8"/>
      <c r="I598" s="8"/>
      <c r="J598" s="8"/>
      <c r="K598" s="7"/>
      <c r="L598" s="7"/>
      <c r="M598" s="7"/>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row>
    <row r="599" spans="2:88">
      <c r="B599" s="9"/>
      <c r="C599" s="9"/>
      <c r="D599" s="9"/>
      <c r="E599" s="9"/>
      <c r="F599" s="8"/>
      <c r="G599" s="8"/>
      <c r="H599" s="8"/>
      <c r="I599" s="8"/>
      <c r="J599" s="8"/>
      <c r="K599" s="7"/>
      <c r="L599" s="7"/>
      <c r="M599" s="7"/>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row>
    <row r="600" spans="2:88">
      <c r="B600" s="9"/>
      <c r="C600" s="9"/>
      <c r="D600" s="9"/>
      <c r="E600" s="9"/>
      <c r="F600" s="8"/>
      <c r="G600" s="8"/>
      <c r="H600" s="8"/>
      <c r="I600" s="8"/>
      <c r="J600" s="8"/>
      <c r="K600" s="7"/>
      <c r="L600" s="7"/>
      <c r="M600" s="7"/>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row>
    <row r="601" spans="2:88">
      <c r="B601" s="9"/>
      <c r="C601" s="9"/>
      <c r="D601" s="9"/>
      <c r="E601" s="9"/>
      <c r="F601" s="8"/>
      <c r="G601" s="8"/>
      <c r="H601" s="8"/>
      <c r="I601" s="8"/>
      <c r="J601" s="8"/>
      <c r="K601" s="7"/>
      <c r="L601" s="7"/>
      <c r="M601" s="7"/>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row>
    <row r="602" spans="2:88">
      <c r="B602" s="9"/>
      <c r="C602" s="9"/>
      <c r="D602" s="9"/>
      <c r="E602" s="9"/>
      <c r="F602" s="8"/>
      <c r="G602" s="8"/>
      <c r="H602" s="8"/>
      <c r="I602" s="8"/>
      <c r="J602" s="8"/>
      <c r="K602" s="7"/>
      <c r="L602" s="7"/>
      <c r="M602" s="7"/>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row>
    <row r="603" spans="2:88">
      <c r="B603" s="9"/>
      <c r="C603" s="9"/>
      <c r="D603" s="9"/>
      <c r="E603" s="9"/>
      <c r="F603" s="8"/>
      <c r="G603" s="8"/>
      <c r="H603" s="8"/>
      <c r="I603" s="8"/>
      <c r="J603" s="8"/>
      <c r="K603" s="7"/>
      <c r="L603" s="7"/>
      <c r="M603" s="7"/>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row>
    <row r="604" spans="2:88">
      <c r="B604" s="9"/>
      <c r="C604" s="9"/>
      <c r="D604" s="9"/>
      <c r="E604" s="9"/>
      <c r="F604" s="8"/>
      <c r="G604" s="8"/>
      <c r="H604" s="8"/>
      <c r="I604" s="8"/>
      <c r="J604" s="8"/>
      <c r="K604" s="7"/>
      <c r="L604" s="7"/>
      <c r="M604" s="7"/>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row>
    <row r="605" spans="2:88">
      <c r="B605" s="9"/>
      <c r="C605" s="9"/>
      <c r="D605" s="9"/>
      <c r="E605" s="9"/>
      <c r="F605" s="8"/>
      <c r="G605" s="8"/>
      <c r="H605" s="8"/>
      <c r="I605" s="8"/>
      <c r="J605" s="8"/>
      <c r="K605" s="7"/>
      <c r="L605" s="7"/>
      <c r="M605" s="7"/>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row>
    <row r="606" spans="2:88">
      <c r="B606" s="9"/>
      <c r="C606" s="9"/>
      <c r="D606" s="9"/>
      <c r="E606" s="9"/>
      <c r="F606" s="8"/>
      <c r="G606" s="8"/>
      <c r="H606" s="8"/>
      <c r="I606" s="8"/>
      <c r="J606" s="8"/>
      <c r="K606" s="7"/>
      <c r="L606" s="7"/>
      <c r="M606" s="7"/>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row>
    <row r="607" spans="2:88">
      <c r="B607" s="9"/>
      <c r="C607" s="9"/>
      <c r="D607" s="9"/>
      <c r="E607" s="9"/>
      <c r="F607" s="8"/>
      <c r="G607" s="8"/>
      <c r="H607" s="8"/>
      <c r="I607" s="8"/>
      <c r="J607" s="8"/>
      <c r="K607" s="7"/>
      <c r="L607" s="7"/>
      <c r="M607" s="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row>
    <row r="608" spans="2:88">
      <c r="B608" s="9"/>
      <c r="C608" s="9"/>
      <c r="D608" s="9"/>
      <c r="E608" s="9"/>
      <c r="F608" s="8"/>
      <c r="G608" s="8"/>
      <c r="H608" s="8"/>
      <c r="I608" s="8"/>
      <c r="J608" s="8"/>
      <c r="K608" s="7"/>
      <c r="L608" s="7"/>
      <c r="M608" s="7"/>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row>
    <row r="609" spans="2:88">
      <c r="B609" s="9"/>
      <c r="C609" s="9"/>
      <c r="D609" s="9"/>
      <c r="E609" s="9"/>
      <c r="F609" s="8"/>
      <c r="G609" s="8"/>
      <c r="H609" s="8"/>
      <c r="I609" s="8"/>
      <c r="J609" s="8"/>
      <c r="K609" s="7"/>
      <c r="L609" s="7"/>
      <c r="M609" s="7"/>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row>
    <row r="610" spans="2:88">
      <c r="B610" s="9"/>
      <c r="C610" s="9"/>
      <c r="D610" s="9"/>
      <c r="E610" s="9"/>
      <c r="F610" s="8"/>
      <c r="G610" s="8"/>
      <c r="H610" s="8"/>
      <c r="I610" s="8"/>
      <c r="J610" s="8"/>
      <c r="K610" s="7"/>
      <c r="L610" s="7"/>
      <c r="M610" s="7"/>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row>
    <row r="611" spans="2:88">
      <c r="B611" s="9"/>
      <c r="C611" s="9"/>
      <c r="D611" s="9"/>
      <c r="E611" s="9"/>
      <c r="F611" s="8"/>
      <c r="G611" s="8"/>
      <c r="H611" s="8"/>
      <c r="I611" s="8"/>
      <c r="J611" s="8"/>
      <c r="K611" s="7"/>
      <c r="L611" s="7"/>
      <c r="M611" s="7"/>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row>
    <row r="612" spans="2:88">
      <c r="B612" s="9"/>
      <c r="C612" s="9"/>
      <c r="D612" s="9"/>
      <c r="E612" s="9"/>
      <c r="F612" s="8"/>
      <c r="G612" s="8"/>
      <c r="H612" s="8"/>
      <c r="I612" s="8"/>
      <c r="J612" s="8"/>
      <c r="K612" s="7"/>
      <c r="L612" s="7"/>
      <c r="M612" s="7"/>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row>
    <row r="613" spans="2:88">
      <c r="B613" s="9"/>
      <c r="C613" s="9"/>
      <c r="D613" s="9"/>
      <c r="E613" s="9"/>
      <c r="F613" s="8"/>
      <c r="G613" s="8"/>
      <c r="H613" s="8"/>
      <c r="I613" s="8"/>
      <c r="J613" s="8"/>
      <c r="K613" s="7"/>
      <c r="L613" s="7"/>
      <c r="M613" s="7"/>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row>
    <row r="614" spans="2:88">
      <c r="B614" s="9"/>
      <c r="C614" s="9"/>
      <c r="D614" s="9"/>
      <c r="E614" s="9"/>
      <c r="F614" s="8"/>
      <c r="G614" s="8"/>
      <c r="H614" s="8"/>
      <c r="I614" s="8"/>
      <c r="J614" s="8"/>
      <c r="K614" s="7"/>
      <c r="L614" s="7"/>
      <c r="M614" s="7"/>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row>
    <row r="615" spans="2:88">
      <c r="B615" s="9"/>
      <c r="C615" s="9"/>
      <c r="D615" s="9"/>
      <c r="E615" s="9"/>
      <c r="F615" s="8"/>
      <c r="G615" s="8"/>
      <c r="H615" s="8"/>
      <c r="I615" s="8"/>
      <c r="J615" s="8"/>
      <c r="K615" s="7"/>
      <c r="L615" s="7"/>
      <c r="M615" s="7"/>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row>
    <row r="616" spans="2:88">
      <c r="B616" s="9"/>
      <c r="C616" s="9"/>
      <c r="D616" s="9"/>
      <c r="E616" s="9"/>
      <c r="F616" s="8"/>
      <c r="G616" s="8"/>
      <c r="H616" s="8"/>
      <c r="I616" s="8"/>
      <c r="J616" s="8"/>
      <c r="K616" s="7"/>
      <c r="L616" s="7"/>
      <c r="M616" s="7"/>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row>
    <row r="617" spans="2:88">
      <c r="B617" s="9"/>
      <c r="C617" s="9"/>
      <c r="D617" s="9"/>
      <c r="E617" s="9"/>
      <c r="F617" s="8"/>
      <c r="G617" s="8"/>
      <c r="H617" s="8"/>
      <c r="I617" s="8"/>
      <c r="J617" s="8"/>
      <c r="K617" s="7"/>
      <c r="L617" s="7"/>
      <c r="M617" s="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row>
    <row r="618" spans="2:88">
      <c r="B618" s="9"/>
      <c r="C618" s="9"/>
      <c r="D618" s="9"/>
      <c r="E618" s="9"/>
      <c r="F618" s="8"/>
      <c r="G618" s="8"/>
      <c r="H618" s="8"/>
      <c r="I618" s="8"/>
      <c r="J618" s="8"/>
      <c r="K618" s="7"/>
      <c r="L618" s="7"/>
      <c r="M618" s="7"/>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row>
    <row r="619" spans="2:88">
      <c r="B619" s="9"/>
      <c r="C619" s="9"/>
      <c r="D619" s="9"/>
      <c r="E619" s="9"/>
      <c r="F619" s="8"/>
      <c r="G619" s="8"/>
      <c r="H619" s="8"/>
      <c r="I619" s="8"/>
      <c r="J619" s="8"/>
      <c r="K619" s="7"/>
      <c r="L619" s="7"/>
      <c r="M619" s="7"/>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row>
    <row r="620" spans="2:88">
      <c r="B620" s="9"/>
      <c r="C620" s="9"/>
      <c r="D620" s="9"/>
      <c r="E620" s="9"/>
      <c r="F620" s="8"/>
      <c r="G620" s="8"/>
      <c r="H620" s="8"/>
      <c r="I620" s="8"/>
      <c r="J620" s="8"/>
      <c r="K620" s="7"/>
      <c r="L620" s="7"/>
      <c r="M620" s="7"/>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row>
    <row r="621" spans="2:88">
      <c r="B621" s="9"/>
      <c r="C621" s="9"/>
      <c r="D621" s="9"/>
      <c r="E621" s="9"/>
      <c r="F621" s="8"/>
      <c r="G621" s="8"/>
      <c r="H621" s="8"/>
      <c r="I621" s="8"/>
      <c r="J621" s="8"/>
      <c r="K621" s="7"/>
      <c r="L621" s="7"/>
      <c r="M621" s="7"/>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row>
    <row r="622" spans="2:88">
      <c r="B622" s="9"/>
      <c r="C622" s="9"/>
      <c r="D622" s="9"/>
      <c r="E622" s="9"/>
      <c r="F622" s="8"/>
      <c r="G622" s="8"/>
      <c r="H622" s="8"/>
      <c r="I622" s="8"/>
      <c r="J622" s="8"/>
      <c r="K622" s="7"/>
      <c r="L622" s="7"/>
      <c r="M622" s="7"/>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row>
    <row r="623" spans="2:88">
      <c r="B623" s="9"/>
      <c r="C623" s="9"/>
      <c r="D623" s="9"/>
      <c r="E623" s="9"/>
      <c r="F623" s="8"/>
      <c r="G623" s="8"/>
      <c r="H623" s="8"/>
      <c r="I623" s="8"/>
      <c r="J623" s="8"/>
      <c r="K623" s="7"/>
      <c r="L623" s="7"/>
      <c r="M623" s="7"/>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row>
    <row r="624" spans="2:88">
      <c r="B624" s="9"/>
      <c r="C624" s="9"/>
      <c r="D624" s="9"/>
      <c r="E624" s="9"/>
      <c r="F624" s="8"/>
      <c r="G624" s="8"/>
      <c r="H624" s="8"/>
      <c r="I624" s="8"/>
      <c r="J624" s="8"/>
      <c r="K624" s="7"/>
      <c r="L624" s="7"/>
      <c r="M624" s="7"/>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row>
    <row r="625" spans="2:88">
      <c r="B625" s="9"/>
      <c r="C625" s="9"/>
      <c r="D625" s="9"/>
      <c r="E625" s="9"/>
      <c r="F625" s="8"/>
      <c r="G625" s="8"/>
      <c r="H625" s="8"/>
      <c r="I625" s="8"/>
      <c r="J625" s="8"/>
      <c r="K625" s="7"/>
      <c r="L625" s="7"/>
      <c r="M625" s="7"/>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row>
    <row r="626" spans="2:88">
      <c r="B626" s="9"/>
      <c r="C626" s="9"/>
      <c r="D626" s="9"/>
      <c r="E626" s="9"/>
      <c r="F626" s="8"/>
      <c r="G626" s="8"/>
      <c r="H626" s="8"/>
      <c r="I626" s="8"/>
      <c r="J626" s="8"/>
      <c r="K626" s="7"/>
      <c r="L626" s="7"/>
      <c r="M626" s="7"/>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row>
    <row r="627" spans="2:88">
      <c r="B627" s="9"/>
      <c r="C627" s="9"/>
      <c r="D627" s="9"/>
      <c r="E627" s="9"/>
      <c r="F627" s="8"/>
      <c r="G627" s="8"/>
      <c r="H627" s="8"/>
      <c r="I627" s="8"/>
      <c r="J627" s="8"/>
      <c r="K627" s="7"/>
      <c r="L627" s="7"/>
      <c r="M627" s="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row>
    <row r="628" spans="2:88">
      <c r="B628" s="9"/>
      <c r="C628" s="9"/>
      <c r="D628" s="9"/>
      <c r="E628" s="9"/>
      <c r="F628" s="8"/>
      <c r="G628" s="8"/>
      <c r="H628" s="8"/>
      <c r="I628" s="8"/>
      <c r="J628" s="8"/>
      <c r="K628" s="7"/>
      <c r="L628" s="7"/>
      <c r="M628" s="7"/>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row>
    <row r="629" spans="2:88">
      <c r="B629" s="9"/>
      <c r="C629" s="9"/>
      <c r="D629" s="9"/>
      <c r="E629" s="9"/>
      <c r="F629" s="8"/>
      <c r="G629" s="8"/>
      <c r="H629" s="8"/>
      <c r="I629" s="8"/>
      <c r="J629" s="8"/>
      <c r="K629" s="7"/>
      <c r="L629" s="7"/>
      <c r="M629" s="7"/>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row>
    <row r="630" spans="2:88">
      <c r="B630" s="9"/>
      <c r="C630" s="9"/>
      <c r="D630" s="9"/>
      <c r="E630" s="9"/>
      <c r="F630" s="8"/>
      <c r="G630" s="8"/>
      <c r="H630" s="8"/>
      <c r="I630" s="8"/>
      <c r="J630" s="8"/>
      <c r="K630" s="7"/>
      <c r="L630" s="7"/>
      <c r="M630" s="7"/>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row>
    <row r="631" spans="2:88">
      <c r="B631" s="9"/>
      <c r="C631" s="9"/>
      <c r="D631" s="9"/>
      <c r="E631" s="9"/>
      <c r="F631" s="8"/>
      <c r="G631" s="8"/>
      <c r="H631" s="8"/>
      <c r="I631" s="8"/>
      <c r="J631" s="8"/>
      <c r="K631" s="7"/>
      <c r="L631" s="7"/>
      <c r="M631" s="7"/>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row>
    <row r="632" spans="2:88">
      <c r="B632" s="9"/>
      <c r="C632" s="9"/>
      <c r="D632" s="9"/>
      <c r="E632" s="9"/>
      <c r="F632" s="8"/>
      <c r="G632" s="8"/>
      <c r="H632" s="8"/>
      <c r="I632" s="8"/>
      <c r="J632" s="8"/>
      <c r="K632" s="7"/>
      <c r="L632" s="7"/>
      <c r="M632" s="7"/>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row>
    <row r="633" spans="2:88">
      <c r="B633" s="9"/>
      <c r="C633" s="9"/>
      <c r="D633" s="9"/>
      <c r="E633" s="9"/>
      <c r="F633" s="8"/>
      <c r="G633" s="8"/>
      <c r="H633" s="8"/>
      <c r="I633" s="8"/>
      <c r="J633" s="8"/>
      <c r="K633" s="7"/>
      <c r="L633" s="7"/>
      <c r="M633" s="7"/>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row>
    <row r="634" spans="2:88">
      <c r="B634" s="9"/>
      <c r="C634" s="9"/>
      <c r="D634" s="9"/>
      <c r="E634" s="9"/>
      <c r="F634" s="8"/>
      <c r="G634" s="8"/>
      <c r="H634" s="8"/>
      <c r="I634" s="8"/>
      <c r="J634" s="8"/>
      <c r="K634" s="7"/>
      <c r="L634" s="7"/>
      <c r="M634" s="7"/>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row>
    <row r="635" spans="2:88">
      <c r="B635" s="9"/>
      <c r="C635" s="9"/>
      <c r="D635" s="9"/>
      <c r="E635" s="9"/>
      <c r="F635" s="8"/>
      <c r="G635" s="8"/>
      <c r="H635" s="8"/>
      <c r="I635" s="8"/>
      <c r="J635" s="8"/>
      <c r="K635" s="7"/>
      <c r="L635" s="7"/>
      <c r="M635" s="7"/>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row>
    <row r="636" spans="2:88">
      <c r="B636" s="9"/>
      <c r="C636" s="9"/>
      <c r="D636" s="9"/>
      <c r="E636" s="9"/>
      <c r="F636" s="8"/>
      <c r="G636" s="8"/>
      <c r="H636" s="8"/>
      <c r="I636" s="8"/>
      <c r="J636" s="8"/>
      <c r="K636" s="7"/>
      <c r="L636" s="7"/>
      <c r="M636" s="7"/>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row>
    <row r="637" spans="2:88">
      <c r="B637" s="9"/>
      <c r="C637" s="9"/>
      <c r="D637" s="9"/>
      <c r="E637" s="9"/>
      <c r="F637" s="8"/>
      <c r="G637" s="8"/>
      <c r="H637" s="8"/>
      <c r="I637" s="8"/>
      <c r="J637" s="8"/>
      <c r="K637" s="7"/>
      <c r="L637" s="7"/>
      <c r="M637" s="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row>
    <row r="638" spans="2:88">
      <c r="B638" s="9"/>
      <c r="C638" s="9"/>
      <c r="D638" s="9"/>
      <c r="E638" s="9"/>
      <c r="F638" s="8"/>
      <c r="G638" s="8"/>
      <c r="H638" s="8"/>
      <c r="I638" s="8"/>
      <c r="J638" s="8"/>
      <c r="K638" s="7"/>
      <c r="L638" s="7"/>
      <c r="M638" s="7"/>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row>
    <row r="639" spans="2:88">
      <c r="B639" s="9"/>
      <c r="C639" s="9"/>
      <c r="D639" s="9"/>
      <c r="E639" s="9"/>
      <c r="F639" s="8"/>
      <c r="G639" s="8"/>
      <c r="H639" s="8"/>
      <c r="I639" s="8"/>
      <c r="J639" s="8"/>
      <c r="K639" s="7"/>
      <c r="L639" s="7"/>
      <c r="M639" s="7"/>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row>
    <row r="640" spans="2:88">
      <c r="B640" s="9"/>
      <c r="C640" s="9"/>
      <c r="D640" s="9"/>
      <c r="E640" s="9"/>
      <c r="F640" s="8"/>
      <c r="G640" s="8"/>
      <c r="H640" s="8"/>
      <c r="I640" s="8"/>
      <c r="J640" s="8"/>
      <c r="K640" s="7"/>
      <c r="L640" s="7"/>
      <c r="M640" s="7"/>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row>
    <row r="641" spans="2:88">
      <c r="B641" s="9"/>
      <c r="C641" s="9"/>
      <c r="D641" s="9"/>
      <c r="E641" s="9"/>
      <c r="F641" s="8"/>
      <c r="G641" s="8"/>
      <c r="H641" s="8"/>
      <c r="I641" s="8"/>
      <c r="J641" s="8"/>
      <c r="K641" s="7"/>
      <c r="L641" s="7"/>
      <c r="M641" s="7"/>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row>
    <row r="642" spans="2:88">
      <c r="B642" s="9"/>
      <c r="C642" s="9"/>
      <c r="D642" s="9"/>
      <c r="E642" s="9"/>
      <c r="F642" s="8"/>
      <c r="G642" s="8"/>
      <c r="H642" s="8"/>
      <c r="I642" s="8"/>
      <c r="J642" s="8"/>
      <c r="K642" s="7"/>
      <c r="L642" s="7"/>
      <c r="M642" s="7"/>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row>
    <row r="643" spans="2:88">
      <c r="B643" s="9"/>
      <c r="C643" s="9"/>
      <c r="D643" s="9"/>
      <c r="E643" s="9"/>
      <c r="F643" s="8"/>
      <c r="G643" s="8"/>
      <c r="H643" s="8"/>
      <c r="I643" s="8"/>
      <c r="J643" s="8"/>
      <c r="K643" s="7"/>
      <c r="L643" s="7"/>
      <c r="M643" s="7"/>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row>
    <row r="644" spans="2:88">
      <c r="B644" s="9"/>
      <c r="C644" s="9"/>
      <c r="D644" s="9"/>
      <c r="E644" s="9"/>
      <c r="F644" s="8"/>
      <c r="G644" s="8"/>
      <c r="H644" s="8"/>
      <c r="I644" s="8"/>
      <c r="J644" s="8"/>
      <c r="K644" s="7"/>
      <c r="L644" s="7"/>
      <c r="M644" s="7"/>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row>
    <row r="645" spans="2:88">
      <c r="B645" s="9"/>
      <c r="C645" s="9"/>
      <c r="D645" s="9"/>
      <c r="E645" s="9"/>
      <c r="F645" s="8"/>
      <c r="G645" s="8"/>
      <c r="H645" s="8"/>
      <c r="I645" s="8"/>
      <c r="J645" s="8"/>
      <c r="K645" s="7"/>
      <c r="L645" s="7"/>
      <c r="M645" s="7"/>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row>
    <row r="646" spans="2:88">
      <c r="B646" s="9"/>
      <c r="C646" s="9"/>
      <c r="D646" s="9"/>
      <c r="E646" s="9"/>
      <c r="F646" s="8"/>
      <c r="G646" s="8"/>
      <c r="H646" s="8"/>
      <c r="I646" s="8"/>
      <c r="J646" s="8"/>
      <c r="K646" s="7"/>
      <c r="L646" s="7"/>
      <c r="M646" s="7"/>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row>
    <row r="647" spans="2:88">
      <c r="B647" s="9"/>
      <c r="C647" s="9"/>
      <c r="D647" s="9"/>
      <c r="E647" s="9"/>
      <c r="F647" s="8"/>
      <c r="G647" s="8"/>
      <c r="H647" s="8"/>
      <c r="I647" s="8"/>
      <c r="J647" s="8"/>
      <c r="K647" s="7"/>
      <c r="L647" s="7"/>
      <c r="M647" s="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row>
    <row r="648" spans="2:88">
      <c r="B648" s="9"/>
      <c r="C648" s="9"/>
      <c r="D648" s="9"/>
      <c r="E648" s="9"/>
      <c r="F648" s="8"/>
      <c r="G648" s="8"/>
      <c r="H648" s="8"/>
      <c r="I648" s="8"/>
      <c r="J648" s="8"/>
      <c r="K648" s="7"/>
      <c r="L648" s="7"/>
      <c r="M648" s="7"/>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row>
    <row r="649" spans="2:88">
      <c r="B649" s="9"/>
      <c r="C649" s="9"/>
      <c r="D649" s="9"/>
      <c r="E649" s="9"/>
      <c r="F649" s="8"/>
      <c r="G649" s="8"/>
      <c r="H649" s="8"/>
      <c r="I649" s="8"/>
      <c r="J649" s="8"/>
      <c r="K649" s="7"/>
      <c r="L649" s="7"/>
      <c r="M649" s="7"/>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row>
    <row r="650" spans="2:88">
      <c r="B650" s="9"/>
      <c r="C650" s="9"/>
      <c r="D650" s="9"/>
      <c r="E650" s="9"/>
      <c r="F650" s="8"/>
      <c r="G650" s="8"/>
      <c r="H650" s="8"/>
      <c r="I650" s="8"/>
      <c r="J650" s="8"/>
      <c r="K650" s="7"/>
      <c r="L650" s="7"/>
      <c r="M650" s="7"/>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row>
    <row r="651" spans="2:88">
      <c r="B651" s="9"/>
      <c r="C651" s="9"/>
      <c r="D651" s="9"/>
      <c r="E651" s="9"/>
      <c r="F651" s="8"/>
      <c r="G651" s="8"/>
      <c r="H651" s="8"/>
      <c r="I651" s="8"/>
      <c r="J651" s="8"/>
      <c r="K651" s="7"/>
      <c r="L651" s="7"/>
      <c r="M651" s="7"/>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row>
    <row r="652" spans="2:88">
      <c r="B652" s="9"/>
      <c r="C652" s="9"/>
      <c r="D652" s="9"/>
      <c r="E652" s="9"/>
      <c r="F652" s="8"/>
      <c r="G652" s="8"/>
      <c r="H652" s="8"/>
      <c r="I652" s="8"/>
      <c r="J652" s="8"/>
      <c r="K652" s="7"/>
      <c r="L652" s="7"/>
      <c r="M652" s="7"/>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row>
    <row r="653" spans="2:88">
      <c r="B653" s="9"/>
      <c r="C653" s="9"/>
      <c r="D653" s="9"/>
      <c r="E653" s="9"/>
      <c r="F653" s="8"/>
      <c r="G653" s="8"/>
      <c r="H653" s="8"/>
      <c r="I653" s="8"/>
      <c r="J653" s="8"/>
      <c r="K653" s="7"/>
      <c r="L653" s="7"/>
      <c r="M653" s="7"/>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row>
    <row r="654" spans="2:88">
      <c r="B654" s="9"/>
      <c r="C654" s="9"/>
      <c r="D654" s="9"/>
      <c r="E654" s="9"/>
      <c r="F654" s="8"/>
      <c r="G654" s="8"/>
      <c r="H654" s="8"/>
      <c r="I654" s="8"/>
      <c r="J654" s="8"/>
      <c r="K654" s="7"/>
      <c r="L654" s="7"/>
      <c r="M654" s="7"/>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row>
    <row r="655" spans="2:88">
      <c r="B655" s="9"/>
      <c r="C655" s="9"/>
      <c r="D655" s="9"/>
      <c r="E655" s="9"/>
      <c r="F655" s="8"/>
      <c r="G655" s="8"/>
      <c r="H655" s="8"/>
      <c r="I655" s="8"/>
      <c r="J655" s="8"/>
      <c r="K655" s="7"/>
      <c r="L655" s="7"/>
      <c r="M655" s="7"/>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row>
    <row r="656" spans="2:88">
      <c r="B656" s="9"/>
      <c r="C656" s="9"/>
      <c r="D656" s="9"/>
      <c r="E656" s="9"/>
      <c r="F656" s="8"/>
      <c r="G656" s="8"/>
      <c r="H656" s="8"/>
      <c r="I656" s="8"/>
      <c r="J656" s="8"/>
      <c r="K656" s="7"/>
      <c r="L656" s="7"/>
      <c r="M656" s="7"/>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row>
    <row r="657" spans="2:88">
      <c r="B657" s="9"/>
      <c r="C657" s="9"/>
      <c r="D657" s="9"/>
      <c r="E657" s="9"/>
      <c r="F657" s="8"/>
      <c r="G657" s="8"/>
      <c r="H657" s="8"/>
      <c r="I657" s="8"/>
      <c r="J657" s="8"/>
      <c r="K657" s="7"/>
      <c r="L657" s="7"/>
      <c r="M657" s="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row>
    <row r="658" spans="2:88">
      <c r="B658" s="9"/>
      <c r="C658" s="9"/>
      <c r="D658" s="9"/>
      <c r="E658" s="9"/>
      <c r="F658" s="8"/>
      <c r="G658" s="8"/>
      <c r="H658" s="8"/>
      <c r="I658" s="8"/>
      <c r="J658" s="8"/>
      <c r="K658" s="7"/>
      <c r="L658" s="7"/>
      <c r="M658" s="7"/>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row>
    <row r="659" spans="2:88">
      <c r="B659" s="9"/>
      <c r="C659" s="9"/>
      <c r="D659" s="9"/>
      <c r="E659" s="9"/>
      <c r="F659" s="8"/>
      <c r="G659" s="8"/>
      <c r="H659" s="8"/>
      <c r="I659" s="8"/>
      <c r="J659" s="8"/>
      <c r="K659" s="7"/>
      <c r="L659" s="7"/>
      <c r="M659" s="7"/>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row>
    <row r="660" spans="2:88">
      <c r="B660" s="9"/>
      <c r="C660" s="9"/>
      <c r="D660" s="9"/>
      <c r="E660" s="9"/>
      <c r="F660" s="8"/>
      <c r="G660" s="8"/>
      <c r="H660" s="8"/>
      <c r="I660" s="8"/>
      <c r="J660" s="8"/>
      <c r="K660" s="7"/>
      <c r="L660" s="7"/>
      <c r="M660" s="7"/>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row>
    <row r="661" spans="2:88">
      <c r="B661" s="9"/>
      <c r="C661" s="9"/>
      <c r="D661" s="9"/>
      <c r="E661" s="9"/>
      <c r="F661" s="8"/>
      <c r="G661" s="8"/>
      <c r="H661" s="8"/>
      <c r="I661" s="8"/>
      <c r="J661" s="8"/>
      <c r="K661" s="7"/>
      <c r="L661" s="7"/>
      <c r="M661" s="7"/>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row>
    <row r="662" spans="2:88">
      <c r="B662" s="9"/>
      <c r="C662" s="9"/>
      <c r="D662" s="9"/>
      <c r="E662" s="9"/>
      <c r="F662" s="8"/>
      <c r="G662" s="8"/>
      <c r="H662" s="8"/>
      <c r="I662" s="8"/>
      <c r="J662" s="8"/>
      <c r="K662" s="7"/>
      <c r="L662" s="7"/>
      <c r="M662" s="7"/>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row>
    <row r="663" spans="2:88">
      <c r="B663" s="9"/>
      <c r="C663" s="9"/>
      <c r="D663" s="9"/>
      <c r="E663" s="9"/>
      <c r="F663" s="8"/>
      <c r="G663" s="8"/>
      <c r="H663" s="8"/>
      <c r="I663" s="8"/>
      <c r="J663" s="8"/>
      <c r="K663" s="7"/>
      <c r="L663" s="7"/>
      <c r="M663" s="7"/>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row>
    <row r="664" spans="2:88">
      <c r="B664" s="9"/>
      <c r="C664" s="9"/>
      <c r="D664" s="9"/>
      <c r="E664" s="9"/>
      <c r="F664" s="8"/>
      <c r="G664" s="8"/>
      <c r="H664" s="8"/>
      <c r="I664" s="8"/>
      <c r="J664" s="8"/>
      <c r="K664" s="7"/>
      <c r="L664" s="7"/>
      <c r="M664" s="7"/>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row>
    <row r="665" spans="2:88">
      <c r="B665" s="9"/>
      <c r="C665" s="9"/>
      <c r="D665" s="9"/>
      <c r="E665" s="9"/>
      <c r="F665" s="8"/>
      <c r="G665" s="8"/>
      <c r="H665" s="8"/>
      <c r="I665" s="8"/>
      <c r="J665" s="8"/>
      <c r="K665" s="7"/>
      <c r="L665" s="7"/>
      <c r="M665" s="7"/>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row>
    <row r="666" spans="2:88">
      <c r="B666" s="9"/>
      <c r="C666" s="9"/>
      <c r="D666" s="9"/>
      <c r="E666" s="9"/>
      <c r="F666" s="8"/>
      <c r="G666" s="8"/>
      <c r="H666" s="8"/>
      <c r="I666" s="8"/>
      <c r="J666" s="8"/>
      <c r="K666" s="7"/>
      <c r="L666" s="7"/>
      <c r="M666" s="7"/>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row>
    <row r="667" spans="2:88">
      <c r="B667" s="9"/>
      <c r="C667" s="9"/>
      <c r="D667" s="9"/>
      <c r="E667" s="9"/>
      <c r="F667" s="8"/>
      <c r="G667" s="8"/>
      <c r="H667" s="8"/>
      <c r="I667" s="8"/>
      <c r="J667" s="8"/>
      <c r="K667" s="7"/>
      <c r="L667" s="7"/>
      <c r="M667" s="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row>
    <row r="668" spans="2:88">
      <c r="B668" s="9"/>
      <c r="C668" s="9"/>
      <c r="D668" s="9"/>
      <c r="E668" s="9"/>
      <c r="F668" s="8"/>
      <c r="G668" s="8"/>
      <c r="H668" s="8"/>
      <c r="I668" s="8"/>
      <c r="J668" s="8"/>
      <c r="K668" s="7"/>
      <c r="L668" s="7"/>
      <c r="M668" s="7"/>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row>
    <row r="669" spans="2:88">
      <c r="B669" s="9"/>
      <c r="C669" s="9"/>
      <c r="D669" s="9"/>
      <c r="E669" s="9"/>
      <c r="F669" s="8"/>
      <c r="G669" s="8"/>
      <c r="H669" s="8"/>
      <c r="I669" s="8"/>
      <c r="J669" s="8"/>
      <c r="K669" s="7"/>
      <c r="L669" s="7"/>
      <c r="M669" s="7"/>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row>
    <row r="670" spans="2:88">
      <c r="B670" s="9"/>
      <c r="C670" s="9"/>
      <c r="D670" s="9"/>
      <c r="E670" s="9"/>
      <c r="F670" s="8"/>
      <c r="G670" s="8"/>
      <c r="H670" s="8"/>
      <c r="I670" s="8"/>
      <c r="J670" s="8"/>
      <c r="K670" s="7"/>
      <c r="L670" s="7"/>
      <c r="M670" s="7"/>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row>
    <row r="671" spans="2:88">
      <c r="B671" s="9"/>
      <c r="C671" s="9"/>
      <c r="D671" s="9"/>
      <c r="E671" s="9"/>
      <c r="F671" s="8"/>
      <c r="G671" s="8"/>
      <c r="H671" s="8"/>
      <c r="I671" s="8"/>
      <c r="J671" s="8"/>
      <c r="K671" s="7"/>
      <c r="L671" s="7"/>
      <c r="M671" s="7"/>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row>
    <row r="672" spans="2:88">
      <c r="B672" s="9"/>
      <c r="C672" s="9"/>
      <c r="D672" s="9"/>
      <c r="E672" s="9"/>
      <c r="F672" s="8"/>
      <c r="G672" s="8"/>
      <c r="H672" s="8"/>
      <c r="I672" s="8"/>
      <c r="J672" s="8"/>
      <c r="K672" s="7"/>
      <c r="L672" s="7"/>
      <c r="M672" s="7"/>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row>
    <row r="673" spans="2:88">
      <c r="B673" s="9"/>
      <c r="C673" s="9"/>
      <c r="D673" s="9"/>
      <c r="E673" s="9"/>
      <c r="F673" s="8"/>
      <c r="G673" s="8"/>
      <c r="H673" s="8"/>
      <c r="I673" s="8"/>
      <c r="J673" s="8"/>
      <c r="K673" s="7"/>
      <c r="L673" s="7"/>
      <c r="M673" s="7"/>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row>
    <row r="674" spans="2:88">
      <c r="B674" s="9"/>
      <c r="C674" s="9"/>
      <c r="D674" s="9"/>
      <c r="E674" s="9"/>
      <c r="F674" s="8"/>
      <c r="G674" s="8"/>
      <c r="H674" s="8"/>
      <c r="I674" s="8"/>
      <c r="J674" s="8"/>
      <c r="K674" s="7"/>
      <c r="L674" s="7"/>
      <c r="M674" s="7"/>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row>
    <row r="675" spans="2:88">
      <c r="B675" s="9"/>
      <c r="C675" s="9"/>
      <c r="D675" s="9"/>
      <c r="E675" s="9"/>
      <c r="F675" s="8"/>
      <c r="G675" s="8"/>
      <c r="H675" s="8"/>
      <c r="I675" s="8"/>
      <c r="J675" s="8"/>
      <c r="K675" s="7"/>
      <c r="L675" s="7"/>
      <c r="M675" s="7"/>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row>
    <row r="676" spans="2:88">
      <c r="B676" s="9"/>
      <c r="C676" s="9"/>
      <c r="D676" s="9"/>
      <c r="E676" s="9"/>
      <c r="F676" s="8"/>
      <c r="G676" s="8"/>
      <c r="H676" s="8"/>
      <c r="I676" s="8"/>
      <c r="J676" s="8"/>
      <c r="K676" s="7"/>
      <c r="L676" s="7"/>
      <c r="M676" s="7"/>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row>
    <row r="677" spans="2:88">
      <c r="B677" s="9"/>
      <c r="C677" s="9"/>
      <c r="D677" s="9"/>
      <c r="E677" s="9"/>
      <c r="F677" s="8"/>
      <c r="G677" s="8"/>
      <c r="H677" s="8"/>
      <c r="I677" s="8"/>
      <c r="J677" s="8"/>
      <c r="K677" s="7"/>
      <c r="L677" s="7"/>
      <c r="M677" s="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row>
    <row r="678" spans="2:88">
      <c r="B678" s="9"/>
      <c r="C678" s="9"/>
      <c r="D678" s="9"/>
      <c r="E678" s="9"/>
      <c r="F678" s="8"/>
      <c r="G678" s="8"/>
      <c r="H678" s="8"/>
      <c r="I678" s="8"/>
      <c r="J678" s="8"/>
      <c r="K678" s="7"/>
      <c r="L678" s="7"/>
      <c r="M678" s="7"/>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row>
    <row r="679" spans="2:88">
      <c r="B679" s="9"/>
      <c r="C679" s="9"/>
      <c r="D679" s="9"/>
      <c r="E679" s="9"/>
      <c r="F679" s="8"/>
      <c r="G679" s="8"/>
      <c r="H679" s="8"/>
      <c r="I679" s="8"/>
      <c r="J679" s="8"/>
      <c r="K679" s="7"/>
      <c r="L679" s="7"/>
      <c r="M679" s="7"/>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row>
    <row r="680" spans="2:88">
      <c r="B680" s="9"/>
      <c r="C680" s="9"/>
      <c r="D680" s="9"/>
      <c r="E680" s="9"/>
      <c r="F680" s="8"/>
      <c r="G680" s="8"/>
      <c r="H680" s="8"/>
      <c r="I680" s="8"/>
      <c r="J680" s="8"/>
      <c r="K680" s="7"/>
      <c r="L680" s="7"/>
      <c r="M680" s="7"/>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row>
    <row r="681" spans="2:88">
      <c r="B681" s="9"/>
      <c r="C681" s="9"/>
      <c r="D681" s="9"/>
      <c r="E681" s="9"/>
      <c r="F681" s="8"/>
      <c r="G681" s="8"/>
      <c r="H681" s="8"/>
      <c r="I681" s="8"/>
      <c r="J681" s="8"/>
      <c r="K681" s="7"/>
      <c r="L681" s="7"/>
      <c r="M681" s="7"/>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row>
    <row r="682" spans="2:88">
      <c r="B682" s="9"/>
      <c r="C682" s="9"/>
      <c r="D682" s="9"/>
      <c r="E682" s="9"/>
      <c r="F682" s="8"/>
      <c r="G682" s="8"/>
      <c r="H682" s="8"/>
      <c r="I682" s="8"/>
      <c r="J682" s="8"/>
      <c r="K682" s="7"/>
      <c r="L682" s="7"/>
      <c r="M682" s="7"/>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row>
    <row r="683" spans="2:88">
      <c r="B683" s="9"/>
      <c r="C683" s="9"/>
      <c r="D683" s="9"/>
      <c r="E683" s="9"/>
      <c r="F683" s="8"/>
      <c r="G683" s="8"/>
      <c r="H683" s="8"/>
      <c r="I683" s="8"/>
      <c r="J683" s="8"/>
      <c r="K683" s="7"/>
      <c r="L683" s="7"/>
      <c r="M683" s="7"/>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row>
    <row r="684" spans="2:88">
      <c r="B684" s="9"/>
      <c r="C684" s="9"/>
      <c r="D684" s="9"/>
      <c r="E684" s="9"/>
      <c r="F684" s="8"/>
      <c r="G684" s="8"/>
      <c r="H684" s="8"/>
      <c r="I684" s="8"/>
      <c r="J684" s="8"/>
      <c r="K684" s="7"/>
      <c r="L684" s="7"/>
      <c r="M684" s="7"/>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row>
    <row r="685" spans="2:88">
      <c r="B685" s="9"/>
      <c r="C685" s="9"/>
      <c r="D685" s="9"/>
      <c r="E685" s="9"/>
      <c r="F685" s="8"/>
      <c r="G685" s="8"/>
      <c r="H685" s="8"/>
      <c r="I685" s="8"/>
      <c r="J685" s="8"/>
      <c r="K685" s="7"/>
      <c r="L685" s="7"/>
      <c r="M685" s="7"/>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row>
    <row r="686" spans="2:88">
      <c r="B686" s="9"/>
      <c r="C686" s="9"/>
      <c r="D686" s="9"/>
      <c r="E686" s="9"/>
      <c r="F686" s="8"/>
      <c r="G686" s="8"/>
      <c r="H686" s="8"/>
      <c r="I686" s="8"/>
      <c r="J686" s="8"/>
      <c r="K686" s="7"/>
      <c r="L686" s="7"/>
      <c r="M686" s="7"/>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row>
    <row r="687" spans="2:88">
      <c r="B687" s="9"/>
      <c r="C687" s="9"/>
      <c r="D687" s="9"/>
      <c r="E687" s="9"/>
      <c r="F687" s="8"/>
      <c r="G687" s="8"/>
      <c r="H687" s="8"/>
      <c r="I687" s="8"/>
      <c r="J687" s="8"/>
      <c r="K687" s="7"/>
      <c r="L687" s="7"/>
      <c r="M687" s="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row>
    <row r="688" spans="2:88">
      <c r="B688" s="9"/>
      <c r="C688" s="9"/>
      <c r="D688" s="9"/>
      <c r="E688" s="9"/>
      <c r="F688" s="8"/>
      <c r="G688" s="8"/>
      <c r="H688" s="8"/>
      <c r="I688" s="8"/>
      <c r="J688" s="8"/>
      <c r="K688" s="7"/>
      <c r="L688" s="7"/>
      <c r="M688" s="7"/>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row>
    <row r="689" spans="2:88">
      <c r="B689" s="9"/>
      <c r="C689" s="9"/>
      <c r="D689" s="9"/>
      <c r="E689" s="9"/>
      <c r="F689" s="8"/>
      <c r="G689" s="8"/>
      <c r="H689" s="8"/>
      <c r="I689" s="8"/>
      <c r="J689" s="8"/>
      <c r="K689" s="7"/>
      <c r="L689" s="7"/>
      <c r="M689" s="7"/>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row>
    <row r="690" spans="2:88">
      <c r="B690" s="9"/>
      <c r="C690" s="9"/>
      <c r="D690" s="9"/>
      <c r="E690" s="9"/>
      <c r="F690" s="8"/>
      <c r="G690" s="8"/>
      <c r="H690" s="8"/>
      <c r="I690" s="8"/>
      <c r="J690" s="8"/>
      <c r="K690" s="7"/>
      <c r="L690" s="7"/>
      <c r="M690" s="7"/>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row>
    <row r="691" spans="2:88">
      <c r="B691" s="9"/>
      <c r="C691" s="9"/>
      <c r="D691" s="9"/>
      <c r="E691" s="9"/>
      <c r="F691" s="8"/>
      <c r="G691" s="8"/>
      <c r="H691" s="8"/>
      <c r="I691" s="8"/>
      <c r="J691" s="8"/>
      <c r="K691" s="7"/>
      <c r="L691" s="7"/>
      <c r="M691" s="7"/>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row>
    <row r="692" spans="2:88">
      <c r="B692" s="9"/>
      <c r="C692" s="9"/>
      <c r="D692" s="9"/>
      <c r="E692" s="9"/>
      <c r="F692" s="8"/>
      <c r="G692" s="8"/>
      <c r="H692" s="8"/>
      <c r="I692" s="8"/>
      <c r="J692" s="8"/>
      <c r="K692" s="7"/>
      <c r="L692" s="7"/>
      <c r="M692" s="7"/>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row>
    <row r="693" spans="2:88">
      <c r="B693" s="9"/>
      <c r="C693" s="9"/>
      <c r="D693" s="9"/>
      <c r="E693" s="9"/>
      <c r="F693" s="8"/>
      <c r="G693" s="8"/>
      <c r="H693" s="8"/>
      <c r="I693" s="8"/>
      <c r="J693" s="8"/>
      <c r="K693" s="7"/>
      <c r="L693" s="7"/>
      <c r="M693" s="7"/>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row>
    <row r="694" spans="2:88">
      <c r="B694" s="9"/>
      <c r="C694" s="9"/>
      <c r="D694" s="9"/>
      <c r="E694" s="9"/>
      <c r="F694" s="8"/>
      <c r="G694" s="8"/>
      <c r="H694" s="8"/>
      <c r="I694" s="8"/>
      <c r="J694" s="8"/>
      <c r="K694" s="7"/>
      <c r="L694" s="7"/>
      <c r="M694" s="7"/>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row>
    <row r="695" spans="2:88">
      <c r="B695" s="9"/>
      <c r="C695" s="9"/>
      <c r="D695" s="9"/>
      <c r="E695" s="9"/>
      <c r="F695" s="8"/>
      <c r="G695" s="8"/>
      <c r="H695" s="8"/>
      <c r="I695" s="8"/>
      <c r="J695" s="8"/>
      <c r="K695" s="7"/>
      <c r="L695" s="7"/>
      <c r="M695" s="7"/>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row>
    <row r="696" spans="2:88">
      <c r="B696" s="9"/>
      <c r="C696" s="9"/>
      <c r="D696" s="9"/>
      <c r="E696" s="9"/>
      <c r="F696" s="8"/>
      <c r="G696" s="8"/>
      <c r="H696" s="8"/>
      <c r="I696" s="8"/>
      <c r="J696" s="8"/>
      <c r="K696" s="7"/>
      <c r="L696" s="7"/>
      <c r="M696" s="7"/>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row>
    <row r="697" spans="2:88">
      <c r="B697" s="9"/>
      <c r="C697" s="9"/>
      <c r="D697" s="9"/>
      <c r="E697" s="9"/>
      <c r="F697" s="8"/>
      <c r="G697" s="8"/>
      <c r="H697" s="8"/>
      <c r="I697" s="8"/>
      <c r="J697" s="8"/>
      <c r="K697" s="7"/>
      <c r="L697" s="7"/>
      <c r="M697" s="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row>
    <row r="698" spans="2:88">
      <c r="B698" s="9"/>
      <c r="C698" s="9"/>
      <c r="D698" s="9"/>
      <c r="E698" s="9"/>
      <c r="F698" s="8"/>
      <c r="G698" s="8"/>
      <c r="H698" s="8"/>
      <c r="I698" s="8"/>
      <c r="J698" s="8"/>
      <c r="K698" s="7"/>
      <c r="L698" s="7"/>
      <c r="M698" s="7"/>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row>
    <row r="699" spans="2:88">
      <c r="B699" s="9"/>
      <c r="C699" s="9"/>
      <c r="D699" s="9"/>
      <c r="E699" s="9"/>
      <c r="F699" s="8"/>
      <c r="G699" s="8"/>
      <c r="H699" s="8"/>
      <c r="I699" s="8"/>
      <c r="J699" s="8"/>
      <c r="K699" s="7"/>
      <c r="L699" s="7"/>
      <c r="M699" s="7"/>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row>
    <row r="700" spans="2:88">
      <c r="B700" s="9"/>
      <c r="C700" s="9"/>
      <c r="D700" s="9"/>
      <c r="E700" s="9"/>
      <c r="F700" s="8"/>
      <c r="G700" s="8"/>
      <c r="H700" s="8"/>
      <c r="I700" s="8"/>
      <c r="J700" s="8"/>
      <c r="K700" s="7"/>
      <c r="L700" s="7"/>
      <c r="M700" s="7"/>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row>
    <row r="701" spans="2:88">
      <c r="B701" s="9"/>
      <c r="C701" s="9"/>
      <c r="D701" s="9"/>
      <c r="E701" s="9"/>
      <c r="F701" s="8"/>
      <c r="G701" s="8"/>
      <c r="H701" s="8"/>
      <c r="I701" s="8"/>
      <c r="J701" s="8"/>
      <c r="K701" s="7"/>
      <c r="L701" s="7"/>
      <c r="M701" s="7"/>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row>
    <row r="702" spans="2:88">
      <c r="B702" s="9"/>
      <c r="C702" s="9"/>
      <c r="D702" s="9"/>
      <c r="E702" s="9"/>
      <c r="F702" s="8"/>
      <c r="G702" s="8"/>
      <c r="H702" s="8"/>
      <c r="I702" s="8"/>
      <c r="J702" s="8"/>
      <c r="K702" s="7"/>
      <c r="L702" s="7"/>
      <c r="M702" s="7"/>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row>
    <row r="703" spans="2:88">
      <c r="B703" s="9"/>
      <c r="C703" s="9"/>
      <c r="D703" s="9"/>
      <c r="E703" s="9"/>
      <c r="F703" s="8"/>
      <c r="G703" s="8"/>
      <c r="H703" s="8"/>
      <c r="I703" s="8"/>
      <c r="J703" s="8"/>
      <c r="K703" s="7"/>
      <c r="L703" s="7"/>
      <c r="M703" s="7"/>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row>
    <row r="704" spans="2:88">
      <c r="B704" s="9"/>
      <c r="C704" s="9"/>
      <c r="D704" s="9"/>
      <c r="E704" s="9"/>
      <c r="F704" s="8"/>
      <c r="G704" s="8"/>
      <c r="H704" s="8"/>
      <c r="I704" s="8"/>
      <c r="J704" s="8"/>
      <c r="K704" s="7"/>
      <c r="L704" s="7"/>
      <c r="M704" s="7"/>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row>
    <row r="705" spans="2:88">
      <c r="B705" s="9"/>
      <c r="C705" s="9"/>
      <c r="D705" s="9"/>
      <c r="E705" s="9"/>
      <c r="F705" s="8"/>
      <c r="G705" s="8"/>
      <c r="H705" s="8"/>
      <c r="I705" s="8"/>
      <c r="J705" s="8"/>
      <c r="K705" s="7"/>
      <c r="L705" s="7"/>
      <c r="M705" s="7"/>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row>
    <row r="706" spans="2:88">
      <c r="B706" s="9"/>
      <c r="C706" s="9"/>
      <c r="D706" s="9"/>
      <c r="E706" s="9"/>
      <c r="F706" s="8"/>
      <c r="G706" s="8"/>
      <c r="H706" s="8"/>
      <c r="I706" s="8"/>
      <c r="J706" s="8"/>
      <c r="K706" s="7"/>
      <c r="L706" s="7"/>
      <c r="M706" s="7"/>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row>
    <row r="707" spans="2:88">
      <c r="B707" s="9"/>
      <c r="C707" s="9"/>
      <c r="D707" s="9"/>
      <c r="E707" s="9"/>
      <c r="F707" s="8"/>
      <c r="G707" s="8"/>
      <c r="H707" s="8"/>
      <c r="I707" s="8"/>
      <c r="J707" s="8"/>
      <c r="K707" s="7"/>
      <c r="L707" s="7"/>
      <c r="M707" s="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row>
    <row r="708" spans="2:88">
      <c r="B708" s="9"/>
      <c r="C708" s="9"/>
      <c r="D708" s="9"/>
      <c r="E708" s="9"/>
      <c r="F708" s="8"/>
      <c r="G708" s="8"/>
      <c r="H708" s="8"/>
      <c r="I708" s="8"/>
      <c r="J708" s="8"/>
      <c r="K708" s="7"/>
      <c r="L708" s="7"/>
      <c r="M708" s="7"/>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row>
    <row r="709" spans="2:88">
      <c r="B709" s="9"/>
      <c r="C709" s="9"/>
      <c r="D709" s="9"/>
      <c r="E709" s="9"/>
      <c r="F709" s="8"/>
      <c r="G709" s="8"/>
      <c r="H709" s="8"/>
      <c r="I709" s="8"/>
      <c r="J709" s="8"/>
      <c r="K709" s="7"/>
      <c r="L709" s="7"/>
      <c r="M709" s="7"/>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row>
    <row r="710" spans="2:88">
      <c r="B710" s="9"/>
      <c r="C710" s="9"/>
      <c r="D710" s="9"/>
      <c r="E710" s="9"/>
      <c r="F710" s="8"/>
      <c r="G710" s="8"/>
      <c r="H710" s="8"/>
      <c r="I710" s="8"/>
      <c r="J710" s="8"/>
      <c r="K710" s="7"/>
      <c r="L710" s="7"/>
      <c r="M710" s="7"/>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row>
    <row r="711" spans="2:88">
      <c r="B711" s="9"/>
      <c r="C711" s="9"/>
      <c r="D711" s="9"/>
      <c r="E711" s="9"/>
      <c r="F711" s="8"/>
      <c r="G711" s="8"/>
      <c r="H711" s="8"/>
      <c r="I711" s="8"/>
      <c r="J711" s="8"/>
      <c r="K711" s="7"/>
      <c r="L711" s="7"/>
      <c r="M711" s="7"/>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row>
    <row r="712" spans="2:88">
      <c r="B712" s="9"/>
      <c r="C712" s="9"/>
      <c r="D712" s="9"/>
      <c r="E712" s="9"/>
      <c r="F712" s="8"/>
      <c r="G712" s="8"/>
      <c r="H712" s="8"/>
      <c r="I712" s="8"/>
      <c r="J712" s="8"/>
      <c r="K712" s="7"/>
      <c r="L712" s="7"/>
      <c r="M712" s="7"/>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row>
    <row r="713" spans="2:88">
      <c r="B713" s="9"/>
      <c r="C713" s="9"/>
      <c r="D713" s="9"/>
      <c r="E713" s="9"/>
      <c r="F713" s="8"/>
      <c r="G713" s="8"/>
      <c r="H713" s="8"/>
      <c r="I713" s="8"/>
      <c r="J713" s="8"/>
      <c r="K713" s="7"/>
      <c r="L713" s="7"/>
      <c r="M713" s="7"/>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row>
    <row r="714" spans="2:88">
      <c r="B714" s="9"/>
      <c r="C714" s="9"/>
      <c r="D714" s="9"/>
      <c r="E714" s="9"/>
      <c r="F714" s="8"/>
      <c r="G714" s="8"/>
      <c r="H714" s="8"/>
      <c r="I714" s="8"/>
      <c r="J714" s="8"/>
      <c r="K714" s="7"/>
      <c r="L714" s="7"/>
      <c r="M714" s="7"/>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row>
    <row r="715" spans="2:88">
      <c r="B715" s="9"/>
      <c r="C715" s="9"/>
      <c r="D715" s="9"/>
      <c r="E715" s="9"/>
      <c r="F715" s="8"/>
      <c r="G715" s="8"/>
      <c r="H715" s="8"/>
      <c r="I715" s="8"/>
      <c r="J715" s="8"/>
      <c r="K715" s="7"/>
      <c r="L715" s="7"/>
      <c r="M715" s="7"/>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row>
    <row r="716" spans="2:88">
      <c r="B716" s="9"/>
      <c r="C716" s="9"/>
      <c r="D716" s="9"/>
      <c r="E716" s="9"/>
      <c r="F716" s="8"/>
      <c r="G716" s="8"/>
      <c r="H716" s="8"/>
      <c r="I716" s="8"/>
      <c r="J716" s="8"/>
      <c r="K716" s="7"/>
      <c r="L716" s="7"/>
      <c r="M716" s="7"/>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row>
    <row r="717" spans="2:88">
      <c r="B717" s="9"/>
      <c r="C717" s="9"/>
      <c r="D717" s="9"/>
      <c r="E717" s="9"/>
      <c r="F717" s="8"/>
      <c r="G717" s="8"/>
      <c r="H717" s="8"/>
      <c r="I717" s="8"/>
      <c r="J717" s="8"/>
      <c r="K717" s="7"/>
      <c r="L717" s="7"/>
      <c r="M717" s="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row>
  </sheetData>
  <mergeCells count="792">
    <mergeCell ref="K399:L399"/>
    <mergeCell ref="M399:N399"/>
    <mergeCell ref="K401:L401"/>
    <mergeCell ref="M401:N401"/>
    <mergeCell ref="K402:L402"/>
    <mergeCell ref="M402:N402"/>
    <mergeCell ref="K403:L403"/>
    <mergeCell ref="M403:N403"/>
    <mergeCell ref="K404:L404"/>
    <mergeCell ref="M404:N404"/>
    <mergeCell ref="K400:L400"/>
    <mergeCell ref="M400:N400"/>
    <mergeCell ref="K374:L374"/>
    <mergeCell ref="M374:N374"/>
    <mergeCell ref="K375:L375"/>
    <mergeCell ref="M375:N375"/>
    <mergeCell ref="K376:L376"/>
    <mergeCell ref="M376:N376"/>
    <mergeCell ref="K377:L377"/>
    <mergeCell ref="M377:N377"/>
    <mergeCell ref="K384:L384"/>
    <mergeCell ref="M384:N384"/>
    <mergeCell ref="K378:L378"/>
    <mergeCell ref="M378:N378"/>
    <mergeCell ref="K379:L379"/>
    <mergeCell ref="M379:N379"/>
    <mergeCell ref="K380:L380"/>
    <mergeCell ref="M380:N380"/>
    <mergeCell ref="K381:L381"/>
    <mergeCell ref="M381:N381"/>
    <mergeCell ref="K382:L382"/>
    <mergeCell ref="M382:N382"/>
    <mergeCell ref="K392:L392"/>
    <mergeCell ref="M392:N392"/>
    <mergeCell ref="K383:L383"/>
    <mergeCell ref="M383:N383"/>
    <mergeCell ref="K386:L386"/>
    <mergeCell ref="M386:N386"/>
    <mergeCell ref="K388:L388"/>
    <mergeCell ref="M388:N388"/>
    <mergeCell ref="K395:L395"/>
    <mergeCell ref="M395:N395"/>
    <mergeCell ref="K385:L385"/>
    <mergeCell ref="M385:N385"/>
    <mergeCell ref="K387:L387"/>
    <mergeCell ref="M387:N387"/>
    <mergeCell ref="K389:L389"/>
    <mergeCell ref="M389:N389"/>
    <mergeCell ref="K390:L390"/>
    <mergeCell ref="M390:N390"/>
    <mergeCell ref="K391:L391"/>
    <mergeCell ref="M391:N391"/>
    <mergeCell ref="K398:L398"/>
    <mergeCell ref="M398:N398"/>
    <mergeCell ref="K393:L393"/>
    <mergeCell ref="M393:N393"/>
    <mergeCell ref="K394:L394"/>
    <mergeCell ref="M394:N394"/>
    <mergeCell ref="K396:L396"/>
    <mergeCell ref="M396:N396"/>
    <mergeCell ref="K397:L397"/>
    <mergeCell ref="M397:N397"/>
    <mergeCell ref="K364:L364"/>
    <mergeCell ref="M364:N364"/>
    <mergeCell ref="K365:L365"/>
    <mergeCell ref="M365:N365"/>
    <mergeCell ref="K366:L366"/>
    <mergeCell ref="M366:N366"/>
    <mergeCell ref="K367:L367"/>
    <mergeCell ref="M367:N367"/>
    <mergeCell ref="K373:L373"/>
    <mergeCell ref="M373:N373"/>
    <mergeCell ref="K368:L368"/>
    <mergeCell ref="M368:N368"/>
    <mergeCell ref="K369:L369"/>
    <mergeCell ref="M369:N369"/>
    <mergeCell ref="K370:L370"/>
    <mergeCell ref="M370:N370"/>
    <mergeCell ref="K371:L371"/>
    <mergeCell ref="M371:N371"/>
    <mergeCell ref="K372:L372"/>
    <mergeCell ref="M372:N372"/>
    <mergeCell ref="K359:L359"/>
    <mergeCell ref="M359:N359"/>
    <mergeCell ref="K360:L360"/>
    <mergeCell ref="M360:N360"/>
    <mergeCell ref="K361:L361"/>
    <mergeCell ref="M361:N361"/>
    <mergeCell ref="K362:L362"/>
    <mergeCell ref="M362:N362"/>
    <mergeCell ref="K363:L363"/>
    <mergeCell ref="M363:N363"/>
    <mergeCell ref="K354:L354"/>
    <mergeCell ref="M354:N354"/>
    <mergeCell ref="K355:L355"/>
    <mergeCell ref="M355:N355"/>
    <mergeCell ref="K356:L356"/>
    <mergeCell ref="M356:N356"/>
    <mergeCell ref="K357:L357"/>
    <mergeCell ref="M357:N357"/>
    <mergeCell ref="K358:L358"/>
    <mergeCell ref="M358:N358"/>
    <mergeCell ref="K349:L349"/>
    <mergeCell ref="M349:N349"/>
    <mergeCell ref="K350:L350"/>
    <mergeCell ref="M350:N350"/>
    <mergeCell ref="K351:L351"/>
    <mergeCell ref="M351:N351"/>
    <mergeCell ref="K352:L352"/>
    <mergeCell ref="M352:N352"/>
    <mergeCell ref="K353:L353"/>
    <mergeCell ref="M353:N353"/>
    <mergeCell ref="K411:L411"/>
    <mergeCell ref="M411:N411"/>
    <mergeCell ref="D412:I412"/>
    <mergeCell ref="K412:L412"/>
    <mergeCell ref="M412:N412"/>
    <mergeCell ref="H413:I413"/>
    <mergeCell ref="K413:L413"/>
    <mergeCell ref="M413:N413"/>
    <mergeCell ref="D417:G417"/>
    <mergeCell ref="H417:I417"/>
    <mergeCell ref="K417:L417"/>
    <mergeCell ref="M417:N417"/>
    <mergeCell ref="D419:I419"/>
    <mergeCell ref="K419:L419"/>
    <mergeCell ref="M419:N419"/>
    <mergeCell ref="D414:I414"/>
    <mergeCell ref="K414:L414"/>
    <mergeCell ref="M414:N414"/>
    <mergeCell ref="D416:G416"/>
    <mergeCell ref="H416:I416"/>
    <mergeCell ref="K416:L416"/>
    <mergeCell ref="M416:N416"/>
    <mergeCell ref="K418:L418"/>
    <mergeCell ref="M418:N418"/>
    <mergeCell ref="D409:I409"/>
    <mergeCell ref="K409:L409"/>
    <mergeCell ref="M409:N409"/>
    <mergeCell ref="H410:I410"/>
    <mergeCell ref="K410:L410"/>
    <mergeCell ref="M410:N410"/>
    <mergeCell ref="K343:L343"/>
    <mergeCell ref="M343:N343"/>
    <mergeCell ref="I405:J405"/>
    <mergeCell ref="K405:L405"/>
    <mergeCell ref="M405:N405"/>
    <mergeCell ref="D407:J407"/>
    <mergeCell ref="K407:L407"/>
    <mergeCell ref="M407:N407"/>
    <mergeCell ref="K344:L344"/>
    <mergeCell ref="M344:N344"/>
    <mergeCell ref="K345:L345"/>
    <mergeCell ref="M345:N345"/>
    <mergeCell ref="K346:L346"/>
    <mergeCell ref="M346:N346"/>
    <mergeCell ref="K347:L347"/>
    <mergeCell ref="M347:N347"/>
    <mergeCell ref="K348:L348"/>
    <mergeCell ref="M348:N348"/>
    <mergeCell ref="K338:L338"/>
    <mergeCell ref="M338:N338"/>
    <mergeCell ref="I339:J339"/>
    <mergeCell ref="K339:L339"/>
    <mergeCell ref="M339:N339"/>
    <mergeCell ref="K342:L342"/>
    <mergeCell ref="M342:N342"/>
    <mergeCell ref="I333:J333"/>
    <mergeCell ref="K333:L333"/>
    <mergeCell ref="M333:N333"/>
    <mergeCell ref="K336:L336"/>
    <mergeCell ref="M336:N336"/>
    <mergeCell ref="K337:L337"/>
    <mergeCell ref="M337:N337"/>
    <mergeCell ref="K330:L330"/>
    <mergeCell ref="M330:N330"/>
    <mergeCell ref="K331:L331"/>
    <mergeCell ref="M331:N331"/>
    <mergeCell ref="K332:L332"/>
    <mergeCell ref="M332:N332"/>
    <mergeCell ref="K325:L325"/>
    <mergeCell ref="M325:N325"/>
    <mergeCell ref="I326:J326"/>
    <mergeCell ref="K326:L326"/>
    <mergeCell ref="M326:N326"/>
    <mergeCell ref="K329:L329"/>
    <mergeCell ref="M329:N329"/>
    <mergeCell ref="K322:L322"/>
    <mergeCell ref="M322:N322"/>
    <mergeCell ref="K323:L323"/>
    <mergeCell ref="M323:N323"/>
    <mergeCell ref="K324:L324"/>
    <mergeCell ref="M324:N324"/>
    <mergeCell ref="K317:L317"/>
    <mergeCell ref="M317:N317"/>
    <mergeCell ref="K318:L318"/>
    <mergeCell ref="M318:N318"/>
    <mergeCell ref="I319:J319"/>
    <mergeCell ref="K319:L319"/>
    <mergeCell ref="M319:N319"/>
    <mergeCell ref="I312:J312"/>
    <mergeCell ref="K312:L312"/>
    <mergeCell ref="M312:N312"/>
    <mergeCell ref="K315:L315"/>
    <mergeCell ref="M315:N315"/>
    <mergeCell ref="K316:L316"/>
    <mergeCell ref="M316:N316"/>
    <mergeCell ref="K309:L309"/>
    <mergeCell ref="M309:N309"/>
    <mergeCell ref="K310:L310"/>
    <mergeCell ref="M310:N310"/>
    <mergeCell ref="K311:L311"/>
    <mergeCell ref="M311:N311"/>
    <mergeCell ref="K304:L304"/>
    <mergeCell ref="M304:N304"/>
    <mergeCell ref="I305:J305"/>
    <mergeCell ref="K305:L305"/>
    <mergeCell ref="M305:N305"/>
    <mergeCell ref="K308:L308"/>
    <mergeCell ref="M308:N308"/>
    <mergeCell ref="K301:L301"/>
    <mergeCell ref="M301:N301"/>
    <mergeCell ref="K302:L302"/>
    <mergeCell ref="M302:N302"/>
    <mergeCell ref="K303:L303"/>
    <mergeCell ref="M303:N303"/>
    <mergeCell ref="K298:L298"/>
    <mergeCell ref="M298:N298"/>
    <mergeCell ref="K299:L299"/>
    <mergeCell ref="M299:N299"/>
    <mergeCell ref="K300:L300"/>
    <mergeCell ref="M300:N300"/>
    <mergeCell ref="K295:L295"/>
    <mergeCell ref="M295:N295"/>
    <mergeCell ref="K296:L296"/>
    <mergeCell ref="M296:N296"/>
    <mergeCell ref="K297:L297"/>
    <mergeCell ref="M297:N297"/>
    <mergeCell ref="K292:L292"/>
    <mergeCell ref="M292:N292"/>
    <mergeCell ref="K293:L293"/>
    <mergeCell ref="M293:N293"/>
    <mergeCell ref="K294:L294"/>
    <mergeCell ref="M294:N294"/>
    <mergeCell ref="K289:L289"/>
    <mergeCell ref="M289:N289"/>
    <mergeCell ref="K290:L290"/>
    <mergeCell ref="M290:N290"/>
    <mergeCell ref="K291:L291"/>
    <mergeCell ref="M291:N291"/>
    <mergeCell ref="K286:L286"/>
    <mergeCell ref="M286:N286"/>
    <mergeCell ref="K287:L287"/>
    <mergeCell ref="M287:N287"/>
    <mergeCell ref="K288:L288"/>
    <mergeCell ref="M288:N288"/>
    <mergeCell ref="K281:L281"/>
    <mergeCell ref="M281:N281"/>
    <mergeCell ref="K282:L282"/>
    <mergeCell ref="M282:N282"/>
    <mergeCell ref="I283:J283"/>
    <mergeCell ref="K283:L283"/>
    <mergeCell ref="M283:N283"/>
    <mergeCell ref="K278:L278"/>
    <mergeCell ref="M278:N278"/>
    <mergeCell ref="K279:L279"/>
    <mergeCell ref="M279:N279"/>
    <mergeCell ref="K280:L280"/>
    <mergeCell ref="M280:N280"/>
    <mergeCell ref="K275:L275"/>
    <mergeCell ref="M275:N275"/>
    <mergeCell ref="K276:L276"/>
    <mergeCell ref="M276:N276"/>
    <mergeCell ref="K277:L277"/>
    <mergeCell ref="M277:N277"/>
    <mergeCell ref="K272:L272"/>
    <mergeCell ref="M272:N272"/>
    <mergeCell ref="K273:L273"/>
    <mergeCell ref="M273:N273"/>
    <mergeCell ref="K274:L274"/>
    <mergeCell ref="M274:N274"/>
    <mergeCell ref="K269:L269"/>
    <mergeCell ref="M269:N269"/>
    <mergeCell ref="K270:L270"/>
    <mergeCell ref="M270:N270"/>
    <mergeCell ref="K271:L271"/>
    <mergeCell ref="M271:N271"/>
    <mergeCell ref="K264:L264"/>
    <mergeCell ref="M264:N264"/>
    <mergeCell ref="K265:L265"/>
    <mergeCell ref="M265:N265"/>
    <mergeCell ref="I266:J266"/>
    <mergeCell ref="K266:L266"/>
    <mergeCell ref="M266:N266"/>
    <mergeCell ref="K259:L259"/>
    <mergeCell ref="M259:N259"/>
    <mergeCell ref="I260:J260"/>
    <mergeCell ref="K260:L260"/>
    <mergeCell ref="M260:N260"/>
    <mergeCell ref="K263:L263"/>
    <mergeCell ref="M263:N263"/>
    <mergeCell ref="K256:L256"/>
    <mergeCell ref="M256:N256"/>
    <mergeCell ref="K257:L257"/>
    <mergeCell ref="M257:N257"/>
    <mergeCell ref="K258:L258"/>
    <mergeCell ref="M258:N258"/>
    <mergeCell ref="K251:L251"/>
    <mergeCell ref="M251:N251"/>
    <mergeCell ref="K252:L252"/>
    <mergeCell ref="M252:N252"/>
    <mergeCell ref="I253:J253"/>
    <mergeCell ref="K253:L253"/>
    <mergeCell ref="M253:N253"/>
    <mergeCell ref="K248:L248"/>
    <mergeCell ref="M248:N248"/>
    <mergeCell ref="K249:L249"/>
    <mergeCell ref="M249:N249"/>
    <mergeCell ref="K250:L250"/>
    <mergeCell ref="M250:N250"/>
    <mergeCell ref="I243:J243"/>
    <mergeCell ref="K243:L243"/>
    <mergeCell ref="M243:N243"/>
    <mergeCell ref="K246:L246"/>
    <mergeCell ref="M246:N246"/>
    <mergeCell ref="K247:L247"/>
    <mergeCell ref="M247:N247"/>
    <mergeCell ref="K238:L238"/>
    <mergeCell ref="M238:N238"/>
    <mergeCell ref="K239:L239"/>
    <mergeCell ref="M239:N239"/>
    <mergeCell ref="K240:L240"/>
    <mergeCell ref="M240:N240"/>
    <mergeCell ref="K241:L241"/>
    <mergeCell ref="M241:N241"/>
    <mergeCell ref="K242:L242"/>
    <mergeCell ref="M242:N242"/>
    <mergeCell ref="K235:L235"/>
    <mergeCell ref="M235:N235"/>
    <mergeCell ref="K236:L236"/>
    <mergeCell ref="M236:N236"/>
    <mergeCell ref="K237:L237"/>
    <mergeCell ref="M237:N237"/>
    <mergeCell ref="K232:L232"/>
    <mergeCell ref="M232:N232"/>
    <mergeCell ref="K233:L233"/>
    <mergeCell ref="M233:N233"/>
    <mergeCell ref="K234:L234"/>
    <mergeCell ref="M234:N234"/>
    <mergeCell ref="K229:L229"/>
    <mergeCell ref="M229:N229"/>
    <mergeCell ref="K230:L230"/>
    <mergeCell ref="M230:N230"/>
    <mergeCell ref="K231:L231"/>
    <mergeCell ref="M231:N231"/>
    <mergeCell ref="K226:L226"/>
    <mergeCell ref="M226:N226"/>
    <mergeCell ref="K227:L227"/>
    <mergeCell ref="M227:N227"/>
    <mergeCell ref="K228:L228"/>
    <mergeCell ref="M228:N228"/>
    <mergeCell ref="K223:L223"/>
    <mergeCell ref="M223:N223"/>
    <mergeCell ref="K224:L224"/>
    <mergeCell ref="M224:N224"/>
    <mergeCell ref="K225:L225"/>
    <mergeCell ref="M225:N225"/>
    <mergeCell ref="K220:L220"/>
    <mergeCell ref="M220:N220"/>
    <mergeCell ref="K221:L221"/>
    <mergeCell ref="M221:N221"/>
    <mergeCell ref="K222:L222"/>
    <mergeCell ref="M222:N222"/>
    <mergeCell ref="K217:L217"/>
    <mergeCell ref="M217:N217"/>
    <mergeCell ref="K218:L218"/>
    <mergeCell ref="M218:N218"/>
    <mergeCell ref="K219:L219"/>
    <mergeCell ref="M219:N219"/>
    <mergeCell ref="K214:L214"/>
    <mergeCell ref="M214:N214"/>
    <mergeCell ref="K215:L215"/>
    <mergeCell ref="M215:N215"/>
    <mergeCell ref="K216:L216"/>
    <mergeCell ref="M216:N216"/>
    <mergeCell ref="K211:L211"/>
    <mergeCell ref="M211:N211"/>
    <mergeCell ref="K212:L212"/>
    <mergeCell ref="M212:N212"/>
    <mergeCell ref="K213:L213"/>
    <mergeCell ref="M213:N213"/>
    <mergeCell ref="K208:L208"/>
    <mergeCell ref="M208:N208"/>
    <mergeCell ref="K209:L209"/>
    <mergeCell ref="M209:N209"/>
    <mergeCell ref="K210:L210"/>
    <mergeCell ref="M210:N210"/>
    <mergeCell ref="K205:L205"/>
    <mergeCell ref="M205:N205"/>
    <mergeCell ref="K206:L206"/>
    <mergeCell ref="M206:N206"/>
    <mergeCell ref="K207:L207"/>
    <mergeCell ref="M207:N207"/>
    <mergeCell ref="K202:L202"/>
    <mergeCell ref="M202:N202"/>
    <mergeCell ref="K203:L203"/>
    <mergeCell ref="M203:N203"/>
    <mergeCell ref="K204:L204"/>
    <mergeCell ref="M204:N204"/>
    <mergeCell ref="K199:L199"/>
    <mergeCell ref="M199:N199"/>
    <mergeCell ref="K200:L200"/>
    <mergeCell ref="M200:N200"/>
    <mergeCell ref="K201:L201"/>
    <mergeCell ref="M201:N201"/>
    <mergeCell ref="K196:L196"/>
    <mergeCell ref="M196:N196"/>
    <mergeCell ref="K197:L197"/>
    <mergeCell ref="M197:N197"/>
    <mergeCell ref="K198:L198"/>
    <mergeCell ref="M198:N198"/>
    <mergeCell ref="K193:L193"/>
    <mergeCell ref="M193:N193"/>
    <mergeCell ref="K194:L194"/>
    <mergeCell ref="M194:N194"/>
    <mergeCell ref="K195:L195"/>
    <mergeCell ref="M195:N195"/>
    <mergeCell ref="K190:L190"/>
    <mergeCell ref="M190:N190"/>
    <mergeCell ref="K191:L191"/>
    <mergeCell ref="M191:N191"/>
    <mergeCell ref="K192:L192"/>
    <mergeCell ref="M192:N192"/>
    <mergeCell ref="K187:L187"/>
    <mergeCell ref="M187:N187"/>
    <mergeCell ref="K188:L188"/>
    <mergeCell ref="M188:N188"/>
    <mergeCell ref="K189:L189"/>
    <mergeCell ref="M189:N189"/>
    <mergeCell ref="K184:L184"/>
    <mergeCell ref="M184:N184"/>
    <mergeCell ref="K185:L185"/>
    <mergeCell ref="M185:N185"/>
    <mergeCell ref="K186:L186"/>
    <mergeCell ref="M186:N186"/>
    <mergeCell ref="K181:L181"/>
    <mergeCell ref="M181:N181"/>
    <mergeCell ref="K182:L182"/>
    <mergeCell ref="M182:N182"/>
    <mergeCell ref="K183:L183"/>
    <mergeCell ref="M183:N183"/>
    <mergeCell ref="K178:L178"/>
    <mergeCell ref="M178:N178"/>
    <mergeCell ref="K179:L179"/>
    <mergeCell ref="M179:N179"/>
    <mergeCell ref="K180:L180"/>
    <mergeCell ref="M180:N180"/>
    <mergeCell ref="K175:L175"/>
    <mergeCell ref="M175:N175"/>
    <mergeCell ref="K176:L176"/>
    <mergeCell ref="M176:N176"/>
    <mergeCell ref="K177:L177"/>
    <mergeCell ref="M177:N177"/>
    <mergeCell ref="K172:L172"/>
    <mergeCell ref="M172:N172"/>
    <mergeCell ref="K173:L173"/>
    <mergeCell ref="M173:N173"/>
    <mergeCell ref="K174:L174"/>
    <mergeCell ref="M174:N174"/>
    <mergeCell ref="K169:L169"/>
    <mergeCell ref="M169:N169"/>
    <mergeCell ref="K170:L170"/>
    <mergeCell ref="M170:N170"/>
    <mergeCell ref="K171:L171"/>
    <mergeCell ref="M171:N171"/>
    <mergeCell ref="K166:L166"/>
    <mergeCell ref="M166:N166"/>
    <mergeCell ref="K167:L167"/>
    <mergeCell ref="M167:N167"/>
    <mergeCell ref="K168:L168"/>
    <mergeCell ref="M168:N168"/>
    <mergeCell ref="K163:L163"/>
    <mergeCell ref="M163:N163"/>
    <mergeCell ref="K164:L164"/>
    <mergeCell ref="M164:N164"/>
    <mergeCell ref="K165:L165"/>
    <mergeCell ref="M165:N165"/>
    <mergeCell ref="K160:L160"/>
    <mergeCell ref="M160:N160"/>
    <mergeCell ref="K161:L161"/>
    <mergeCell ref="M161:N161"/>
    <mergeCell ref="K162:L162"/>
    <mergeCell ref="M162:N162"/>
    <mergeCell ref="K157:L157"/>
    <mergeCell ref="M157:N157"/>
    <mergeCell ref="K158:L158"/>
    <mergeCell ref="M158:N158"/>
    <mergeCell ref="K159:L159"/>
    <mergeCell ref="M159:N159"/>
    <mergeCell ref="K154:L154"/>
    <mergeCell ref="M154:N154"/>
    <mergeCell ref="K155:L155"/>
    <mergeCell ref="M155:N155"/>
    <mergeCell ref="K156:L156"/>
    <mergeCell ref="M156:N156"/>
    <mergeCell ref="K151:L151"/>
    <mergeCell ref="M151:N151"/>
    <mergeCell ref="K152:L152"/>
    <mergeCell ref="M152:N152"/>
    <mergeCell ref="K153:L153"/>
    <mergeCell ref="M153:N153"/>
    <mergeCell ref="K148:L148"/>
    <mergeCell ref="M148:N148"/>
    <mergeCell ref="K149:L149"/>
    <mergeCell ref="M149:N149"/>
    <mergeCell ref="K150:L150"/>
    <mergeCell ref="M150:N150"/>
    <mergeCell ref="K145:L145"/>
    <mergeCell ref="M145:N145"/>
    <mergeCell ref="K146:L146"/>
    <mergeCell ref="M146:N146"/>
    <mergeCell ref="K147:L147"/>
    <mergeCell ref="M147:N147"/>
    <mergeCell ref="K142:L142"/>
    <mergeCell ref="M142:N142"/>
    <mergeCell ref="K143:L143"/>
    <mergeCell ref="M143:N143"/>
    <mergeCell ref="K144:L144"/>
    <mergeCell ref="M144:N144"/>
    <mergeCell ref="K139:L139"/>
    <mergeCell ref="M139:N139"/>
    <mergeCell ref="K140:L140"/>
    <mergeCell ref="M140:N140"/>
    <mergeCell ref="K141:L141"/>
    <mergeCell ref="M141:N141"/>
    <mergeCell ref="K136:L136"/>
    <mergeCell ref="M136:N136"/>
    <mergeCell ref="K137:L137"/>
    <mergeCell ref="M137:N137"/>
    <mergeCell ref="K138:L138"/>
    <mergeCell ref="M138:N138"/>
    <mergeCell ref="K133:L133"/>
    <mergeCell ref="M133:N133"/>
    <mergeCell ref="K134:L134"/>
    <mergeCell ref="M134:N134"/>
    <mergeCell ref="K135:L135"/>
    <mergeCell ref="M135:N135"/>
    <mergeCell ref="K130:L130"/>
    <mergeCell ref="M130:N130"/>
    <mergeCell ref="K131:L131"/>
    <mergeCell ref="M131:N131"/>
    <mergeCell ref="K132:L132"/>
    <mergeCell ref="M132:N132"/>
    <mergeCell ref="K127:L127"/>
    <mergeCell ref="M127:N127"/>
    <mergeCell ref="K128:L128"/>
    <mergeCell ref="M128:N128"/>
    <mergeCell ref="K129:L129"/>
    <mergeCell ref="M129:N129"/>
    <mergeCell ref="K124:L124"/>
    <mergeCell ref="M124:N124"/>
    <mergeCell ref="K125:L125"/>
    <mergeCell ref="M125:N125"/>
    <mergeCell ref="K126:L126"/>
    <mergeCell ref="M126:N126"/>
    <mergeCell ref="K121:L121"/>
    <mergeCell ref="M121:N121"/>
    <mergeCell ref="K122:L122"/>
    <mergeCell ref="M122:N122"/>
    <mergeCell ref="K123:L123"/>
    <mergeCell ref="M123:N123"/>
    <mergeCell ref="K118:L118"/>
    <mergeCell ref="M118:N118"/>
    <mergeCell ref="K119:L119"/>
    <mergeCell ref="M119:N119"/>
    <mergeCell ref="K120:L120"/>
    <mergeCell ref="M120:N120"/>
    <mergeCell ref="K115:L115"/>
    <mergeCell ref="M115:N115"/>
    <mergeCell ref="K116:L116"/>
    <mergeCell ref="M116:N116"/>
    <mergeCell ref="K117:L117"/>
    <mergeCell ref="M117:N117"/>
    <mergeCell ref="K112:L112"/>
    <mergeCell ref="M112:N112"/>
    <mergeCell ref="K113:L113"/>
    <mergeCell ref="M113:N113"/>
    <mergeCell ref="K114:L114"/>
    <mergeCell ref="M114:N114"/>
    <mergeCell ref="K109:L109"/>
    <mergeCell ref="M109:N109"/>
    <mergeCell ref="K110:L110"/>
    <mergeCell ref="M110:N110"/>
    <mergeCell ref="K111:L111"/>
    <mergeCell ref="M111:N111"/>
    <mergeCell ref="K106:L106"/>
    <mergeCell ref="M106:N106"/>
    <mergeCell ref="K107:L107"/>
    <mergeCell ref="M107:N107"/>
    <mergeCell ref="K108:L108"/>
    <mergeCell ref="M108:N108"/>
    <mergeCell ref="K103:L103"/>
    <mergeCell ref="M103:N103"/>
    <mergeCell ref="K104:L104"/>
    <mergeCell ref="M104:N104"/>
    <mergeCell ref="K105:L105"/>
    <mergeCell ref="M105:N105"/>
    <mergeCell ref="K98:L98"/>
    <mergeCell ref="M98:N98"/>
    <mergeCell ref="K99:L99"/>
    <mergeCell ref="M99:N99"/>
    <mergeCell ref="I100:J100"/>
    <mergeCell ref="K100:L100"/>
    <mergeCell ref="M100:N100"/>
    <mergeCell ref="K95:L95"/>
    <mergeCell ref="M95:N95"/>
    <mergeCell ref="K96:L96"/>
    <mergeCell ref="M96:N96"/>
    <mergeCell ref="K97:L97"/>
    <mergeCell ref="M97:N97"/>
    <mergeCell ref="C91:D91"/>
    <mergeCell ref="K92:L92"/>
    <mergeCell ref="M92:N92"/>
    <mergeCell ref="K93:L93"/>
    <mergeCell ref="M93:N93"/>
    <mergeCell ref="K94:L94"/>
    <mergeCell ref="M94:N94"/>
    <mergeCell ref="K87:L87"/>
    <mergeCell ref="M87:N87"/>
    <mergeCell ref="K88:L88"/>
    <mergeCell ref="M88:N88"/>
    <mergeCell ref="I89:J89"/>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6:L66"/>
    <mergeCell ref="M66:N66"/>
    <mergeCell ref="K67:L67"/>
    <mergeCell ref="M67:N67"/>
    <mergeCell ref="K68:L68"/>
    <mergeCell ref="M68:N68"/>
    <mergeCell ref="K63:L63"/>
    <mergeCell ref="M63:N63"/>
    <mergeCell ref="K64:L64"/>
    <mergeCell ref="M64:N64"/>
    <mergeCell ref="K65:L65"/>
    <mergeCell ref="M65:N65"/>
    <mergeCell ref="K60:L60"/>
    <mergeCell ref="M60:N60"/>
    <mergeCell ref="K61:L61"/>
    <mergeCell ref="M61:N61"/>
    <mergeCell ref="K62:L62"/>
    <mergeCell ref="M62:N62"/>
    <mergeCell ref="K57:L57"/>
    <mergeCell ref="M57:N57"/>
    <mergeCell ref="K58:L58"/>
    <mergeCell ref="M58:N58"/>
    <mergeCell ref="K59:L59"/>
    <mergeCell ref="M59:N59"/>
    <mergeCell ref="K54:L54"/>
    <mergeCell ref="M54:N54"/>
    <mergeCell ref="K55:L55"/>
    <mergeCell ref="M55:N55"/>
    <mergeCell ref="K56:L56"/>
    <mergeCell ref="M56:N56"/>
    <mergeCell ref="K51:L51"/>
    <mergeCell ref="M51:N51"/>
    <mergeCell ref="K52:L52"/>
    <mergeCell ref="M52:N52"/>
    <mergeCell ref="K53:L53"/>
    <mergeCell ref="M53:N53"/>
    <mergeCell ref="K48:L48"/>
    <mergeCell ref="M48:N48"/>
    <mergeCell ref="K49:L49"/>
    <mergeCell ref="M49:N49"/>
    <mergeCell ref="K50:L50"/>
    <mergeCell ref="M50:N50"/>
    <mergeCell ref="K45:L45"/>
    <mergeCell ref="M45:N45"/>
    <mergeCell ref="K46:L46"/>
    <mergeCell ref="M46:N46"/>
    <mergeCell ref="K47:L47"/>
    <mergeCell ref="M47:N47"/>
    <mergeCell ref="K42:L42"/>
    <mergeCell ref="M42:N42"/>
    <mergeCell ref="K43:L43"/>
    <mergeCell ref="M43:N43"/>
    <mergeCell ref="K44:L44"/>
    <mergeCell ref="M44:N44"/>
    <mergeCell ref="K39:L39"/>
    <mergeCell ref="M39:N39"/>
    <mergeCell ref="K40:L40"/>
    <mergeCell ref="M40:N40"/>
    <mergeCell ref="K41:L41"/>
    <mergeCell ref="M41:N41"/>
    <mergeCell ref="K36:L36"/>
    <mergeCell ref="M36:N36"/>
    <mergeCell ref="K37:L37"/>
    <mergeCell ref="M37:N37"/>
    <mergeCell ref="K38:L38"/>
    <mergeCell ref="M38:N38"/>
    <mergeCell ref="K33:L33"/>
    <mergeCell ref="M33:N33"/>
    <mergeCell ref="K34:L34"/>
    <mergeCell ref="M34:N34"/>
    <mergeCell ref="K35:L35"/>
    <mergeCell ref="M35:N35"/>
    <mergeCell ref="K30:L30"/>
    <mergeCell ref="M30:N30"/>
    <mergeCell ref="K31:L31"/>
    <mergeCell ref="M31:N31"/>
    <mergeCell ref="K32:L32"/>
    <mergeCell ref="M32:N32"/>
    <mergeCell ref="K25:L25"/>
    <mergeCell ref="M25:N25"/>
    <mergeCell ref="K26:L26"/>
    <mergeCell ref="M26:N26"/>
    <mergeCell ref="I27:J27"/>
    <mergeCell ref="K27:L27"/>
    <mergeCell ref="M27:N27"/>
    <mergeCell ref="K22:L22"/>
    <mergeCell ref="M22:N22"/>
    <mergeCell ref="K23:L23"/>
    <mergeCell ref="M23:N23"/>
    <mergeCell ref="K24:L24"/>
    <mergeCell ref="M24:N24"/>
    <mergeCell ref="K17:L17"/>
    <mergeCell ref="K20:L20"/>
    <mergeCell ref="M20:N20"/>
    <mergeCell ref="K21:L21"/>
    <mergeCell ref="M21:N21"/>
    <mergeCell ref="E15:E16"/>
    <mergeCell ref="F15:F16"/>
    <mergeCell ref="G15:G16"/>
    <mergeCell ref="H15:H16"/>
    <mergeCell ref="I15:I16"/>
    <mergeCell ref="J15:J16"/>
    <mergeCell ref="I8:J8"/>
    <mergeCell ref="K9:L9"/>
    <mergeCell ref="C10:N12"/>
    <mergeCell ref="B14:B16"/>
    <mergeCell ref="C14:C16"/>
    <mergeCell ref="D14:D16"/>
    <mergeCell ref="E14:G14"/>
    <mergeCell ref="H14:J14"/>
    <mergeCell ref="K14:N14"/>
    <mergeCell ref="K15:L16"/>
    <mergeCell ref="M15:N16"/>
    <mergeCell ref="C2:J2"/>
    <mergeCell ref="K2:N2"/>
    <mergeCell ref="C3:N3"/>
    <mergeCell ref="C4:J4"/>
    <mergeCell ref="L4:N4"/>
    <mergeCell ref="B5:B6"/>
    <mergeCell ref="C5:J6"/>
    <mergeCell ref="L5:N5"/>
    <mergeCell ref="K7:L7"/>
  </mergeCells>
  <pageMargins left="1.7716535433070868" right="0.70866141732283472" top="0.74803149606299213" bottom="0.74803149606299213" header="0.31496062992125984" footer="0.31496062992125984"/>
  <pageSetup scale="40" orientation="portrait" r:id="rId1"/>
  <rowBreaks count="6" manualBreakCount="6">
    <brk id="123" min="1" max="13" man="1"/>
    <brk id="180" min="1" max="13" man="1"/>
    <brk id="232" min="1" max="13" man="1"/>
    <brk id="276" min="1" max="13" man="1"/>
    <brk id="297" min="1" max="13" man="1"/>
    <brk id="333" min="1" max="13" man="1"/>
  </rowBreaks>
  <ignoredErrors>
    <ignoredError sqref="I23 I25:I26 I24 M419 K419 J116 I343 H417 I22 H22:H26 H92:H99 J104 J113 H240 H265 J105 J106 J107 J108 J109 J110 J111 J112 J114 J115 J240 K266:N266" unlockedFormula="1"/>
    <ignoredError sqref="J22:L26 J31:J49 J50:J56 J58:J59 J61:J69 J71:J73 J76:J77 J79:J82 J84:J88 J92:J99 K100:N100 J343:L343" unlockedFormula="1" emptyCellReference="1"/>
    <ignoredError sqref="J413" numberStoredAsText="1"/>
    <ignoredError sqref="J57:L57 K31:L49 K50:L56 K58:L58 K59:L71 J74 K27 M27 K92:N99 G105"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J712"/>
  <sheetViews>
    <sheetView view="pageBreakPreview" topLeftCell="A13" zoomScale="145" zoomScaleNormal="100" zoomScaleSheetLayoutView="145" workbookViewId="0">
      <pane xSplit="4" ySplit="4" topLeftCell="E17" activePane="bottomRight" state="frozen"/>
      <selection activeCell="A13" sqref="A13"/>
      <selection pane="topRight" activeCell="E13" sqref="E13"/>
      <selection pane="bottomLeft" activeCell="A17" sqref="A17"/>
      <selection pane="bottomRight" activeCell="C292" sqref="C292"/>
    </sheetView>
  </sheetViews>
  <sheetFormatPr baseColWidth="10" defaultColWidth="11.42578125" defaultRowHeight="15"/>
  <cols>
    <col min="2" max="2" width="15.42578125" style="4" customWidth="1"/>
    <col min="3" max="3" width="44.7109375" style="4" customWidth="1"/>
    <col min="4" max="4" width="7.28515625" style="4" customWidth="1"/>
    <col min="5" max="5" width="8.7109375" style="4" customWidth="1"/>
    <col min="6" max="6" width="16.85546875" style="6" customWidth="1"/>
    <col min="7" max="7" width="17.28515625" style="6" customWidth="1"/>
    <col min="8" max="10" width="10.28515625" style="6" customWidth="1"/>
    <col min="11" max="11" width="17.28515625" style="5" customWidth="1"/>
    <col min="12" max="12" width="17.5703125" style="5" customWidth="1"/>
    <col min="13" max="13" width="12" style="5" customWidth="1"/>
    <col min="14" max="14" width="12" style="4" customWidth="1"/>
    <col min="15" max="15" width="3.42578125" style="2" customWidth="1"/>
    <col min="16" max="16" width="18.5703125" style="2" customWidth="1"/>
    <col min="17" max="88" width="11.42578125" style="2"/>
  </cols>
  <sheetData>
    <row r="1" spans="1:88" ht="15.75" thickBot="1"/>
    <row r="2" spans="1:88" s="222" customFormat="1" ht="50.1" customHeight="1" thickBot="1">
      <c r="A2" s="218"/>
      <c r="B2" s="223"/>
      <c r="C2" s="522" t="s">
        <v>53</v>
      </c>
      <c r="D2" s="523"/>
      <c r="E2" s="523"/>
      <c r="F2" s="523"/>
      <c r="G2" s="523"/>
      <c r="H2" s="523"/>
      <c r="I2" s="523"/>
      <c r="J2" s="524"/>
      <c r="K2" s="525"/>
      <c r="L2" s="526"/>
      <c r="M2" s="526"/>
      <c r="N2" s="527"/>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row>
    <row r="3" spans="1:88" s="218" customFormat="1" ht="21.75" customHeight="1" thickBot="1">
      <c r="B3" s="221" t="s">
        <v>54</v>
      </c>
      <c r="C3" s="528" t="s">
        <v>717</v>
      </c>
      <c r="D3" s="529"/>
      <c r="E3" s="529"/>
      <c r="F3" s="529"/>
      <c r="G3" s="529"/>
      <c r="H3" s="529"/>
      <c r="I3" s="529"/>
      <c r="J3" s="529"/>
      <c r="K3" s="530"/>
      <c r="L3" s="530"/>
      <c r="M3" s="530"/>
      <c r="N3" s="531"/>
    </row>
    <row r="4" spans="1:88" s="217" customFormat="1" ht="23.25" customHeight="1" thickBot="1">
      <c r="A4" s="218"/>
      <c r="B4" s="220" t="s">
        <v>56</v>
      </c>
      <c r="C4" s="532" t="s">
        <v>57</v>
      </c>
      <c r="D4" s="533"/>
      <c r="E4" s="533"/>
      <c r="F4" s="533"/>
      <c r="G4" s="533"/>
      <c r="H4" s="533"/>
      <c r="I4" s="533"/>
      <c r="J4" s="534"/>
      <c r="K4" s="219" t="s">
        <v>0</v>
      </c>
      <c r="L4" s="536" t="s">
        <v>58</v>
      </c>
      <c r="M4" s="536"/>
      <c r="N4" s="537"/>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row>
    <row r="5" spans="1:88" ht="15.75" thickBot="1">
      <c r="B5" s="538" t="s">
        <v>59</v>
      </c>
      <c r="C5" s="532" t="s">
        <v>60</v>
      </c>
      <c r="D5" s="533"/>
      <c r="E5" s="533"/>
      <c r="F5" s="533"/>
      <c r="G5" s="533"/>
      <c r="H5" s="533"/>
      <c r="I5" s="533"/>
      <c r="J5" s="534"/>
      <c r="K5" s="215" t="s">
        <v>61</v>
      </c>
      <c r="L5" s="658">
        <v>0</v>
      </c>
      <c r="M5" s="536"/>
      <c r="N5" s="537"/>
    </row>
    <row r="6" spans="1:88" ht="15.75" thickBot="1">
      <c r="B6" s="539"/>
      <c r="C6" s="540"/>
      <c r="D6" s="541"/>
      <c r="E6" s="541"/>
      <c r="F6" s="541"/>
      <c r="G6" s="541"/>
      <c r="H6" s="541"/>
      <c r="I6" s="541"/>
      <c r="J6" s="542"/>
      <c r="K6" s="216" t="s">
        <v>62</v>
      </c>
      <c r="L6" s="215">
        <v>1</v>
      </c>
      <c r="M6" s="214" t="s">
        <v>63</v>
      </c>
      <c r="N6" s="213">
        <v>1</v>
      </c>
    </row>
    <row r="7" spans="1:88" s="200" customFormat="1" ht="8.25" customHeight="1" thickBot="1">
      <c r="B7" s="140"/>
      <c r="C7" s="202"/>
      <c r="D7" s="202"/>
      <c r="E7" s="202"/>
      <c r="F7" s="175"/>
      <c r="G7" s="175"/>
      <c r="H7" s="175"/>
      <c r="I7" s="202"/>
      <c r="J7" s="175"/>
      <c r="K7" s="546"/>
      <c r="L7" s="546"/>
      <c r="M7" s="174"/>
      <c r="N7" s="174"/>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row>
    <row r="8" spans="1:88" ht="20.25" customHeight="1" thickBot="1">
      <c r="B8" s="212" t="s">
        <v>0</v>
      </c>
      <c r="C8" s="232"/>
      <c r="D8" s="211"/>
      <c r="E8" s="211"/>
      <c r="F8" s="211"/>
      <c r="G8" s="211"/>
      <c r="H8" s="211"/>
      <c r="I8" s="659" t="s">
        <v>1</v>
      </c>
      <c r="J8" s="660"/>
      <c r="K8" s="210"/>
      <c r="L8" s="209"/>
      <c r="M8" s="209"/>
      <c r="N8" s="208"/>
    </row>
    <row r="9" spans="1:88" s="200" customFormat="1" ht="8.25" customHeight="1" thickBot="1">
      <c r="B9" s="140"/>
      <c r="C9" s="202"/>
      <c r="D9" s="202"/>
      <c r="E9" s="202"/>
      <c r="F9" s="175"/>
      <c r="G9" s="175"/>
      <c r="H9" s="175"/>
      <c r="I9" s="202"/>
      <c r="J9" s="175"/>
      <c r="K9" s="548"/>
      <c r="L9" s="548"/>
      <c r="M9" s="174"/>
      <c r="N9" s="174"/>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row>
    <row r="10" spans="1:88" ht="15" customHeight="1" thickBot="1">
      <c r="B10" s="365" t="s">
        <v>2</v>
      </c>
      <c r="C10" s="549" t="s">
        <v>65</v>
      </c>
      <c r="D10" s="550"/>
      <c r="E10" s="550"/>
      <c r="F10" s="550"/>
      <c r="G10" s="550"/>
      <c r="H10" s="550"/>
      <c r="I10" s="550"/>
      <c r="J10" s="550"/>
      <c r="K10" s="550"/>
      <c r="L10" s="550"/>
      <c r="M10" s="550"/>
      <c r="N10" s="551"/>
    </row>
    <row r="11" spans="1:88">
      <c r="B11" s="207"/>
      <c r="C11" s="552"/>
      <c r="D11" s="553"/>
      <c r="E11" s="553"/>
      <c r="F11" s="553"/>
      <c r="G11" s="553"/>
      <c r="H11" s="553"/>
      <c r="I11" s="553"/>
      <c r="J11" s="553"/>
      <c r="K11" s="553"/>
      <c r="L11" s="553"/>
      <c r="M11" s="553"/>
      <c r="N11" s="554"/>
    </row>
    <row r="12" spans="1:88" ht="15.75" thickBot="1">
      <c r="B12" s="207"/>
      <c r="C12" s="555"/>
      <c r="D12" s="556"/>
      <c r="E12" s="556"/>
      <c r="F12" s="556"/>
      <c r="G12" s="556"/>
      <c r="H12" s="556"/>
      <c r="I12" s="556"/>
      <c r="J12" s="556"/>
      <c r="K12" s="556"/>
      <c r="L12" s="556"/>
      <c r="M12" s="556"/>
      <c r="N12" s="557"/>
    </row>
    <row r="13" spans="1:88" s="200" customFormat="1" ht="15.75" thickBot="1">
      <c r="B13" s="206"/>
      <c r="C13" s="203"/>
      <c r="D13" s="203"/>
      <c r="E13" s="203"/>
      <c r="F13" s="205"/>
      <c r="G13" s="205"/>
      <c r="H13" s="205"/>
      <c r="I13" s="205"/>
      <c r="J13" s="205"/>
      <c r="K13" s="204"/>
      <c r="L13" s="204"/>
      <c r="M13" s="204"/>
      <c r="N13" s="203"/>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row>
    <row r="14" spans="1:88" ht="20.25" customHeight="1" thickBot="1">
      <c r="B14" s="558" t="s">
        <v>3</v>
      </c>
      <c r="C14" s="558" t="s">
        <v>4</v>
      </c>
      <c r="D14" s="558" t="s">
        <v>5</v>
      </c>
      <c r="E14" s="561" t="s">
        <v>6</v>
      </c>
      <c r="F14" s="562"/>
      <c r="G14" s="563"/>
      <c r="H14" s="561" t="s">
        <v>7</v>
      </c>
      <c r="I14" s="562"/>
      <c r="J14" s="563"/>
      <c r="K14" s="561" t="s">
        <v>8</v>
      </c>
      <c r="L14" s="562"/>
      <c r="M14" s="562"/>
      <c r="N14" s="563"/>
    </row>
    <row r="15" spans="1:88" ht="18.75" customHeight="1">
      <c r="B15" s="559"/>
      <c r="C15" s="559"/>
      <c r="D15" s="559"/>
      <c r="E15" s="558" t="s">
        <v>9</v>
      </c>
      <c r="F15" s="577" t="s">
        <v>718</v>
      </c>
      <c r="G15" s="577" t="s">
        <v>11</v>
      </c>
      <c r="H15" s="577" t="s">
        <v>47</v>
      </c>
      <c r="I15" s="579" t="s">
        <v>48</v>
      </c>
      <c r="J15" s="581" t="s">
        <v>49</v>
      </c>
      <c r="K15" s="661" t="s">
        <v>50</v>
      </c>
      <c r="L15" s="661" t="s">
        <v>51</v>
      </c>
      <c r="M15" s="568" t="s">
        <v>11</v>
      </c>
      <c r="N15" s="569"/>
    </row>
    <row r="16" spans="1:88" ht="18.75" customHeight="1" thickBot="1">
      <c r="B16" s="560"/>
      <c r="C16" s="560"/>
      <c r="D16" s="560"/>
      <c r="E16" s="560"/>
      <c r="F16" s="578"/>
      <c r="G16" s="578"/>
      <c r="H16" s="578"/>
      <c r="I16" s="580"/>
      <c r="J16" s="582"/>
      <c r="K16" s="662"/>
      <c r="L16" s="662"/>
      <c r="M16" s="570"/>
      <c r="N16" s="571"/>
    </row>
    <row r="17" spans="2:88" s="200" customFormat="1" ht="8.25" customHeight="1" thickBot="1">
      <c r="B17" s="140"/>
      <c r="C17" s="202"/>
      <c r="D17" s="202"/>
      <c r="E17" s="202"/>
      <c r="F17" s="175"/>
      <c r="G17" s="175"/>
      <c r="H17" s="175"/>
      <c r="I17" s="202"/>
      <c r="J17" s="175"/>
      <c r="K17" s="572"/>
      <c r="L17" s="572"/>
      <c r="M17" s="174"/>
      <c r="N17" s="174"/>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row>
    <row r="18" spans="2:88" ht="28.5" hidden="1" customHeight="1">
      <c r="B18" s="173"/>
      <c r="C18" s="199" t="s">
        <v>17</v>
      </c>
      <c r="D18" s="198"/>
      <c r="E18" s="198"/>
      <c r="F18" s="197"/>
      <c r="G18" s="197"/>
      <c r="H18" s="197"/>
      <c r="I18" s="197"/>
      <c r="J18" s="197"/>
      <c r="K18" s="197"/>
      <c r="L18" s="197"/>
      <c r="M18" s="197"/>
      <c r="N18" s="197"/>
    </row>
    <row r="19" spans="2:88" ht="8.25" hidden="1" customHeight="1">
      <c r="B19" s="42"/>
      <c r="C19" s="42"/>
      <c r="D19" s="42"/>
      <c r="E19" s="42"/>
      <c r="F19" s="196"/>
      <c r="G19" s="196"/>
      <c r="H19" s="196"/>
      <c r="I19" s="42"/>
      <c r="J19" s="196"/>
      <c r="K19" s="195"/>
      <c r="L19" s="195"/>
      <c r="M19" s="195"/>
      <c r="N19" s="195"/>
    </row>
    <row r="20" spans="2:88" s="4" customFormat="1" ht="15.75" customHeight="1" thickBot="1">
      <c r="B20" s="96">
        <v>1</v>
      </c>
      <c r="C20" s="194" t="s">
        <v>18</v>
      </c>
      <c r="D20" s="193"/>
      <c r="E20" s="193" t="s">
        <v>19</v>
      </c>
      <c r="F20" s="366" t="s">
        <v>20</v>
      </c>
      <c r="G20" s="366"/>
      <c r="H20" s="366" t="s">
        <v>21</v>
      </c>
      <c r="I20" s="366" t="s">
        <v>52</v>
      </c>
      <c r="J20" s="366" t="s">
        <v>719</v>
      </c>
      <c r="K20" s="573"/>
      <c r="L20" s="573"/>
      <c r="M20" s="573"/>
      <c r="N20" s="573"/>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row>
    <row r="21" spans="2:88" s="4" customFormat="1" ht="26.1" customHeight="1">
      <c r="B21" s="167">
        <v>1.1000000000000001</v>
      </c>
      <c r="C21" s="192" t="s">
        <v>66</v>
      </c>
      <c r="D21" s="191"/>
      <c r="E21" s="190"/>
      <c r="F21" s="368"/>
      <c r="G21" s="243"/>
      <c r="H21" s="189"/>
      <c r="I21" s="188"/>
      <c r="J21" s="187"/>
      <c r="K21" s="390"/>
      <c r="L21" s="369"/>
      <c r="M21" s="667"/>
      <c r="N21" s="576"/>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row>
    <row r="22" spans="2:88" s="4" customFormat="1" ht="26.1" customHeight="1">
      <c r="B22" s="186" t="s">
        <v>67</v>
      </c>
      <c r="C22" s="182" t="s">
        <v>68</v>
      </c>
      <c r="D22" s="64" t="s">
        <v>69</v>
      </c>
      <c r="E22" s="149">
        <v>1</v>
      </c>
      <c r="F22" s="371">
        <v>2034568.67</v>
      </c>
      <c r="G22" s="381">
        <f>+F22*E22</f>
        <v>2034568.67</v>
      </c>
      <c r="H22" s="62" t="e">
        <f>+IF(J22&gt;E22,J22-E22,0)</f>
        <v>#REF!</v>
      </c>
      <c r="I22" s="81" t="e">
        <f>+IF(J22&lt;E22,E22-J22,0)</f>
        <v>#REF!</v>
      </c>
      <c r="J22" s="147" t="e">
        <f>+'ACTA DE LIQUIDACION'!J22</f>
        <v>#REF!</v>
      </c>
      <c r="K22" s="378" t="e">
        <f>+H22*F22</f>
        <v>#REF!</v>
      </c>
      <c r="L22" s="372" t="e">
        <f>+I22*F22</f>
        <v>#REF!</v>
      </c>
      <c r="M22" s="596" t="e">
        <f>+J22*F22</f>
        <v>#REF!</v>
      </c>
      <c r="N22" s="58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row>
    <row r="23" spans="2:88" s="4" customFormat="1" ht="26.1" customHeight="1">
      <c r="B23" s="186" t="s">
        <v>70</v>
      </c>
      <c r="C23" s="182" t="s">
        <v>71</v>
      </c>
      <c r="D23" s="185" t="s">
        <v>69</v>
      </c>
      <c r="E23" s="149">
        <v>1</v>
      </c>
      <c r="F23" s="371">
        <v>669499.32999999996</v>
      </c>
      <c r="G23" s="381">
        <f>+F23*E23</f>
        <v>669499.32999999996</v>
      </c>
      <c r="H23" s="62" t="e">
        <f>+IF(J23&gt;E23,J23-E23,0)</f>
        <v>#REF!</v>
      </c>
      <c r="I23" s="81" t="e">
        <f>+IF(J23&lt;E23,E23-J23,0)</f>
        <v>#REF!</v>
      </c>
      <c r="J23" s="147" t="e">
        <f>+'ACTA DE LIQUIDACION'!J23</f>
        <v>#REF!</v>
      </c>
      <c r="K23" s="378" t="e">
        <f>+H23*F23</f>
        <v>#REF!</v>
      </c>
      <c r="L23" s="372" t="e">
        <f>+I23*F23</f>
        <v>#REF!</v>
      </c>
      <c r="M23" s="596" t="e">
        <f>+J23*F23</f>
        <v>#REF!</v>
      </c>
      <c r="N23" s="58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row>
    <row r="24" spans="2:88" s="4" customFormat="1" ht="26.1" customHeight="1">
      <c r="B24" s="161">
        <v>1.2</v>
      </c>
      <c r="C24" s="184" t="s">
        <v>72</v>
      </c>
      <c r="D24" s="64"/>
      <c r="E24" s="149"/>
      <c r="F24" s="371"/>
      <c r="G24" s="381"/>
      <c r="H24" s="62"/>
      <c r="I24" s="81"/>
      <c r="J24" s="147"/>
      <c r="K24" s="378"/>
      <c r="L24" s="372"/>
      <c r="M24" s="596"/>
      <c r="N24" s="58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row>
    <row r="25" spans="2:88" s="4" customFormat="1" ht="26.1" customHeight="1">
      <c r="B25" s="183">
        <v>1.2</v>
      </c>
      <c r="C25" s="182" t="s">
        <v>73</v>
      </c>
      <c r="D25" s="64" t="s">
        <v>69</v>
      </c>
      <c r="E25" s="149">
        <v>1</v>
      </c>
      <c r="F25" s="371">
        <v>9626947.9199999999</v>
      </c>
      <c r="G25" s="381">
        <f>+F25*E25</f>
        <v>9626947.9199999999</v>
      </c>
      <c r="H25" s="62" t="e">
        <f>+IF(J25&gt;E25,J25-E25,0)</f>
        <v>#REF!</v>
      </c>
      <c r="I25" s="81" t="e">
        <f>+IF(J25&lt;E25,E25-J25,0)</f>
        <v>#REF!</v>
      </c>
      <c r="J25" s="147" t="e">
        <f>+'ACTA DE LIQUIDACION'!J25</f>
        <v>#REF!</v>
      </c>
      <c r="K25" s="378" t="e">
        <f>+H25*F25</f>
        <v>#REF!</v>
      </c>
      <c r="L25" s="372" t="e">
        <f>+I25*F25</f>
        <v>#REF!</v>
      </c>
      <c r="M25" s="596" t="e">
        <f>+J25*F25</f>
        <v>#REF!</v>
      </c>
      <c r="N25" s="58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row>
    <row r="26" spans="2:88" s="4" customFormat="1" ht="26.1" customHeight="1" thickBot="1">
      <c r="B26" s="181" t="s">
        <v>74</v>
      </c>
      <c r="C26" s="180" t="s">
        <v>75</v>
      </c>
      <c r="D26" s="57" t="s">
        <v>76</v>
      </c>
      <c r="E26" s="145">
        <v>280</v>
      </c>
      <c r="F26" s="376">
        <v>27309.200000000001</v>
      </c>
      <c r="G26" s="386">
        <f>+F26*E26</f>
        <v>7646576</v>
      </c>
      <c r="H26" s="55" t="e">
        <f>+IF(J26&gt;E26,J26-E26,0)</f>
        <v>#REF!</v>
      </c>
      <c r="I26" s="79" t="e">
        <f>+IF(J26&lt;E26,E26-J26,0)</f>
        <v>#REF!</v>
      </c>
      <c r="J26" s="224" t="e">
        <f>+'ACTA DE LIQUIDACION'!J26</f>
        <v>#REF!</v>
      </c>
      <c r="K26" s="378" t="e">
        <f>+H26*F26</f>
        <v>#REF!</v>
      </c>
      <c r="L26" s="372" t="e">
        <f>+I26*F26</f>
        <v>#REF!</v>
      </c>
      <c r="M26" s="596" t="e">
        <f>+J26*F26</f>
        <v>#REF!</v>
      </c>
      <c r="N26" s="58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row>
    <row r="27" spans="2:88" s="1" customFormat="1" ht="26.25" customHeight="1" thickBot="1">
      <c r="B27" s="140"/>
      <c r="C27" s="139"/>
      <c r="D27" s="179"/>
      <c r="E27" s="663" t="s">
        <v>24</v>
      </c>
      <c r="F27" s="664"/>
      <c r="G27" s="265">
        <f>SUM(G22:G26)</f>
        <v>19977591.920000002</v>
      </c>
      <c r="H27" s="178"/>
      <c r="I27" s="134"/>
      <c r="J27" s="134"/>
      <c r="K27" s="244" t="e">
        <f>SUM(K22:K26)</f>
        <v>#REF!</v>
      </c>
      <c r="L27" s="244" t="e">
        <f>SUM(L22:L26)</f>
        <v>#REF!</v>
      </c>
      <c r="M27" s="665" t="e">
        <f>SUM(M22:N26)</f>
        <v>#REF!</v>
      </c>
      <c r="N27" s="666"/>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row>
    <row r="28" spans="2:88" s="134" customFormat="1" ht="8.25" customHeight="1" thickBot="1">
      <c r="B28" s="140"/>
      <c r="C28" s="139"/>
      <c r="D28" s="177"/>
      <c r="E28" s="177"/>
      <c r="F28" s="175"/>
      <c r="G28" s="175"/>
      <c r="H28" s="175"/>
      <c r="I28" s="176"/>
      <c r="J28" s="175"/>
      <c r="K28" s="174"/>
      <c r="L28" s="174"/>
      <c r="M28" s="174"/>
      <c r="N28" s="174"/>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row>
    <row r="29" spans="2:88" s="4" customFormat="1" ht="15.75" customHeight="1" thickBot="1">
      <c r="B29" s="173">
        <v>2</v>
      </c>
      <c r="C29" s="132" t="s">
        <v>25</v>
      </c>
      <c r="D29" s="172"/>
      <c r="E29" s="172"/>
      <c r="F29" s="169"/>
      <c r="G29" s="169"/>
      <c r="H29" s="171"/>
      <c r="I29" s="171"/>
      <c r="J29" s="170"/>
      <c r="K29" s="169"/>
      <c r="L29" s="169"/>
      <c r="M29" s="169"/>
      <c r="N29" s="168"/>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row>
    <row r="30" spans="2:88" s="4" customFormat="1" ht="26.1" customHeight="1">
      <c r="B30" s="167">
        <v>2.1</v>
      </c>
      <c r="C30" s="166" t="s">
        <v>77</v>
      </c>
      <c r="D30" s="165"/>
      <c r="E30" s="164"/>
      <c r="F30" s="392"/>
      <c r="G30" s="385"/>
      <c r="H30" s="69"/>
      <c r="I30" s="68"/>
      <c r="J30" s="67"/>
      <c r="K30" s="367"/>
      <c r="L30" s="369"/>
      <c r="M30" s="630"/>
      <c r="N30" s="631"/>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row>
    <row r="31" spans="2:88" s="4" customFormat="1" ht="26.1" customHeight="1">
      <c r="B31" s="163" t="s">
        <v>78</v>
      </c>
      <c r="C31" s="162" t="s">
        <v>79</v>
      </c>
      <c r="D31" s="64" t="s">
        <v>80</v>
      </c>
      <c r="E31" s="149">
        <v>618.86</v>
      </c>
      <c r="F31" s="393">
        <v>4077.57</v>
      </c>
      <c r="G31" s="381">
        <f>+F31*E31</f>
        <v>2523444.9702000003</v>
      </c>
      <c r="H31" s="62">
        <f>+IF(J31&gt;E31,J31-E31,0)</f>
        <v>0</v>
      </c>
      <c r="I31" s="81">
        <f>+IF(J31&lt;E31,E31-J31,0)</f>
        <v>0.32000000000005002</v>
      </c>
      <c r="J31" s="147">
        <v>618.54</v>
      </c>
      <c r="K31" s="370">
        <f>+H31*F31</f>
        <v>0</v>
      </c>
      <c r="L31" s="372">
        <f>+I31*F31</f>
        <v>1304.822400000204</v>
      </c>
      <c r="M31" s="605">
        <f>+F31*J31</f>
        <v>2522140.1477999999</v>
      </c>
      <c r="N31" s="606"/>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row>
    <row r="32" spans="2:88" s="4" customFormat="1" ht="26.1" customHeight="1">
      <c r="B32" s="163" t="s">
        <v>81</v>
      </c>
      <c r="C32" s="162" t="s">
        <v>82</v>
      </c>
      <c r="D32" s="64" t="s">
        <v>80</v>
      </c>
      <c r="E32" s="158">
        <v>618.86</v>
      </c>
      <c r="F32" s="393">
        <v>543.82000000000005</v>
      </c>
      <c r="G32" s="381">
        <f>+F32*E32</f>
        <v>336548.44520000002</v>
      </c>
      <c r="H32" s="62">
        <f>+IF(J32&gt;E32,J32-E32,0)</f>
        <v>0</v>
      </c>
      <c r="I32" s="81">
        <f>+IF(J32&lt;E32,E32-J32,0)</f>
        <v>37.669999999999959</v>
      </c>
      <c r="J32" s="147">
        <v>581.19000000000005</v>
      </c>
      <c r="K32" s="370">
        <f>+H32*F32</f>
        <v>0</v>
      </c>
      <c r="L32" s="372">
        <f>+I32*F32</f>
        <v>20485.69939999998</v>
      </c>
      <c r="M32" s="605">
        <f>+F32*J32</f>
        <v>316062.74580000003</v>
      </c>
      <c r="N32" s="606"/>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row>
    <row r="33" spans="2:88" s="4" customFormat="1" ht="26.1" customHeight="1">
      <c r="B33" s="161">
        <v>2.2000000000000002</v>
      </c>
      <c r="C33" s="160" t="s">
        <v>83</v>
      </c>
      <c r="D33" s="159"/>
      <c r="E33" s="158"/>
      <c r="F33" s="393"/>
      <c r="G33" s="381"/>
      <c r="H33" s="62"/>
      <c r="I33" s="157"/>
      <c r="J33" s="147"/>
      <c r="K33" s="370"/>
      <c r="L33" s="372"/>
      <c r="M33" s="605"/>
      <c r="N33" s="606"/>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row>
    <row r="34" spans="2:88" s="4" customFormat="1" ht="26.1" customHeight="1">
      <c r="B34" s="150" t="s">
        <v>84</v>
      </c>
      <c r="C34" s="106" t="s">
        <v>85</v>
      </c>
      <c r="D34" s="64" t="s">
        <v>86</v>
      </c>
      <c r="E34" s="149">
        <v>83.196374999999989</v>
      </c>
      <c r="F34" s="393">
        <v>43602.43</v>
      </c>
      <c r="G34" s="381">
        <f>+F34*E34</f>
        <v>3627564.1171912495</v>
      </c>
      <c r="H34" s="62">
        <f>+IF(J34&gt;E34,J34-E34,0)</f>
        <v>0</v>
      </c>
      <c r="I34" s="81">
        <f>+IF(J34&lt;E34,E34-J34,0)</f>
        <v>14.386375000000001</v>
      </c>
      <c r="J34" s="147">
        <v>68.809999999999988</v>
      </c>
      <c r="K34" s="370">
        <f>+H34*F34</f>
        <v>0</v>
      </c>
      <c r="L34" s="372">
        <f>+I34*F34</f>
        <v>627280.90889125003</v>
      </c>
      <c r="M34" s="596">
        <v>3000392.22</v>
      </c>
      <c r="N34" s="58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row>
    <row r="35" spans="2:88" s="4" customFormat="1" ht="26.1" customHeight="1">
      <c r="B35" s="150" t="s">
        <v>87</v>
      </c>
      <c r="C35" s="106" t="s">
        <v>88</v>
      </c>
      <c r="D35" s="64" t="s">
        <v>86</v>
      </c>
      <c r="E35" s="149">
        <v>265.08499999999998</v>
      </c>
      <c r="F35" s="393">
        <v>14502.47</v>
      </c>
      <c r="G35" s="381">
        <f t="shared" ref="G35:G50" si="0">+F35*E35</f>
        <v>3844387.2599499994</v>
      </c>
      <c r="H35" s="62">
        <f>+IF(J35&gt;E35,J35-E35,0)</f>
        <v>0</v>
      </c>
      <c r="I35" s="81">
        <f>+IF(J35&lt;E35,E35-J35,0)</f>
        <v>265.08499999999998</v>
      </c>
      <c r="J35" s="147">
        <v>0</v>
      </c>
      <c r="K35" s="370">
        <f>+H35*F35</f>
        <v>0</v>
      </c>
      <c r="L35" s="372">
        <f>+I35*F35</f>
        <v>3844387.2599499994</v>
      </c>
      <c r="M35" s="605">
        <f>+F35*J35</f>
        <v>0</v>
      </c>
      <c r="N35" s="606"/>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row>
    <row r="36" spans="2:88" s="4" customFormat="1" ht="29.25" customHeight="1">
      <c r="B36" s="150" t="s">
        <v>89</v>
      </c>
      <c r="C36" s="106" t="s">
        <v>90</v>
      </c>
      <c r="D36" s="64" t="s">
        <v>86</v>
      </c>
      <c r="E36" s="149">
        <v>106.5</v>
      </c>
      <c r="F36" s="393">
        <v>76802.47</v>
      </c>
      <c r="G36" s="381">
        <f t="shared" si="0"/>
        <v>8179463.0549999997</v>
      </c>
      <c r="H36" s="62">
        <f>+IF(J36&gt;E36,J36-E36,0)</f>
        <v>0</v>
      </c>
      <c r="I36" s="81">
        <f>+IF(J36&lt;E36,E36-J36,0)</f>
        <v>106.5</v>
      </c>
      <c r="J36" s="147">
        <v>0</v>
      </c>
      <c r="K36" s="370">
        <f>+H36*F36</f>
        <v>0</v>
      </c>
      <c r="L36" s="372">
        <f>+I36*F36</f>
        <v>8179463.0549999997</v>
      </c>
      <c r="M36" s="605">
        <f>+F36*J36</f>
        <v>0</v>
      </c>
      <c r="N36" s="606"/>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row>
    <row r="37" spans="2:88" s="4" customFormat="1" ht="30" customHeight="1">
      <c r="B37" s="150" t="s">
        <v>720</v>
      </c>
      <c r="C37" s="106" t="s">
        <v>92</v>
      </c>
      <c r="D37" s="64" t="s">
        <v>93</v>
      </c>
      <c r="E37" s="149">
        <v>96.8</v>
      </c>
      <c r="F37" s="393">
        <v>27638.75</v>
      </c>
      <c r="G37" s="381">
        <f t="shared" si="0"/>
        <v>2675431</v>
      </c>
      <c r="H37" s="62">
        <f>+IF(J37&gt;E37,J37-E37,0)</f>
        <v>44.730000000000004</v>
      </c>
      <c r="I37" s="81">
        <f>+IF(J37&lt;E37,E37-J37,0)</f>
        <v>0</v>
      </c>
      <c r="J37" s="147">
        <v>141.53</v>
      </c>
      <c r="K37" s="370">
        <f>+H37*F37</f>
        <v>1236281.2875000001</v>
      </c>
      <c r="L37" s="372">
        <f>+I37*F37</f>
        <v>0</v>
      </c>
      <c r="M37" s="605">
        <f>+F37*J37</f>
        <v>3911712.2875000001</v>
      </c>
      <c r="N37" s="606"/>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row>
    <row r="38" spans="2:88" s="4" customFormat="1" ht="26.1" customHeight="1">
      <c r="B38" s="151">
        <v>2.2999999999999998</v>
      </c>
      <c r="C38" s="123" t="s">
        <v>94</v>
      </c>
      <c r="D38" s="64"/>
      <c r="E38" s="149"/>
      <c r="F38" s="393"/>
      <c r="G38" s="383"/>
      <c r="H38" s="62"/>
      <c r="I38" s="148"/>
      <c r="J38" s="147"/>
      <c r="K38" s="370"/>
      <c r="L38" s="372"/>
      <c r="M38" s="605"/>
      <c r="N38" s="606"/>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row>
    <row r="39" spans="2:88" s="4" customFormat="1" ht="26.1" customHeight="1">
      <c r="B39" s="150" t="s">
        <v>95</v>
      </c>
      <c r="C39" s="106" t="s">
        <v>96</v>
      </c>
      <c r="D39" s="64" t="s">
        <v>97</v>
      </c>
      <c r="E39" s="149">
        <v>407.51760000000002</v>
      </c>
      <c r="F39" s="393">
        <v>3814.08</v>
      </c>
      <c r="G39" s="381">
        <f t="shared" si="0"/>
        <v>1554304.7278080001</v>
      </c>
      <c r="H39" s="62">
        <f>+IF(J39&gt;E39,J39-E39,0)</f>
        <v>28.082400000000007</v>
      </c>
      <c r="I39" s="81">
        <f>+IF(J39&lt;E39,E39-J39,0)</f>
        <v>0</v>
      </c>
      <c r="J39" s="147">
        <v>435.6</v>
      </c>
      <c r="K39" s="370">
        <f>+H39*F39</f>
        <v>107108.52019200003</v>
      </c>
      <c r="L39" s="372">
        <f>+I39*F39</f>
        <v>0</v>
      </c>
      <c r="M39" s="605">
        <f>+F39*J39</f>
        <v>1661413.2480000001</v>
      </c>
      <c r="N39" s="606"/>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row>
    <row r="40" spans="2:88" s="4" customFormat="1" ht="26.1" customHeight="1">
      <c r="B40" s="150" t="s">
        <v>98</v>
      </c>
      <c r="C40" s="106" t="s">
        <v>99</v>
      </c>
      <c r="D40" s="64" t="s">
        <v>97</v>
      </c>
      <c r="E40" s="149">
        <v>3176.6568800000005</v>
      </c>
      <c r="F40" s="393">
        <v>3814.08</v>
      </c>
      <c r="G40" s="381">
        <f t="shared" si="0"/>
        <v>12116023.472870402</v>
      </c>
      <c r="H40" s="62">
        <f>+IF(J40&gt;E40,J40-E40,0)</f>
        <v>219.16311999999925</v>
      </c>
      <c r="I40" s="81">
        <f>+IF(J40&lt;E40,E40-J40,0)</f>
        <v>0</v>
      </c>
      <c r="J40" s="147">
        <v>3395.8199999999997</v>
      </c>
      <c r="K40" s="370">
        <f>+H40*F40</f>
        <v>835905.67272959708</v>
      </c>
      <c r="L40" s="372">
        <f>+I40*F40</f>
        <v>0</v>
      </c>
      <c r="M40" s="605">
        <f>+F40*J40</f>
        <v>12951929.145599999</v>
      </c>
      <c r="N40" s="606"/>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row>
    <row r="41" spans="2:88" s="4" customFormat="1" ht="26.1" customHeight="1">
      <c r="B41" s="150" t="s">
        <v>100</v>
      </c>
      <c r="C41" s="106" t="s">
        <v>101</v>
      </c>
      <c r="D41" s="64" t="s">
        <v>97</v>
      </c>
      <c r="E41" s="149">
        <v>520.3968000000001</v>
      </c>
      <c r="F41" s="393">
        <v>3814.08</v>
      </c>
      <c r="G41" s="381">
        <f t="shared" si="0"/>
        <v>1984835.0269440003</v>
      </c>
      <c r="H41" s="62">
        <f>+IF(J41&gt;E41,J41-E41,0)</f>
        <v>0</v>
      </c>
      <c r="I41" s="81">
        <f>+IF(J41&lt;E41,E41-J41,0)</f>
        <v>74.046800000000076</v>
      </c>
      <c r="J41" s="147">
        <v>446.35</v>
      </c>
      <c r="K41" s="370">
        <f>+H41*F41</f>
        <v>0</v>
      </c>
      <c r="L41" s="372">
        <f>+I41*F41</f>
        <v>282420.41894400027</v>
      </c>
      <c r="M41" s="605">
        <f>+F41*J41</f>
        <v>1702414.608</v>
      </c>
      <c r="N41" s="606"/>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row>
    <row r="42" spans="2:88" s="4" customFormat="1" ht="26.1" customHeight="1">
      <c r="B42" s="150" t="s">
        <v>91</v>
      </c>
      <c r="C42" s="106" t="s">
        <v>102</v>
      </c>
      <c r="D42" s="64" t="s">
        <v>97</v>
      </c>
      <c r="E42" s="149">
        <v>191.84222</v>
      </c>
      <c r="F42" s="393">
        <v>3814.08</v>
      </c>
      <c r="G42" s="381">
        <f t="shared" si="0"/>
        <v>731701.57445760001</v>
      </c>
      <c r="H42" s="62">
        <f>+IF(J42&gt;E42,J42-E42,0)</f>
        <v>0</v>
      </c>
      <c r="I42" s="81">
        <f>+IF(J42&lt;E42,E42-J42,0)</f>
        <v>141.14222000000001</v>
      </c>
      <c r="J42" s="147">
        <v>50.7</v>
      </c>
      <c r="K42" s="370">
        <f>+H42*F42</f>
        <v>0</v>
      </c>
      <c r="L42" s="372">
        <f>+I42*F42</f>
        <v>538327.71845759999</v>
      </c>
      <c r="M42" s="605">
        <f>+F42*J42</f>
        <v>193373.856</v>
      </c>
      <c r="N42" s="606"/>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row>
    <row r="43" spans="2:88" s="4" customFormat="1" ht="26.1" customHeight="1">
      <c r="B43" s="150" t="s">
        <v>103</v>
      </c>
      <c r="C43" s="106" t="s">
        <v>104</v>
      </c>
      <c r="D43" s="64" t="s">
        <v>97</v>
      </c>
      <c r="E43" s="149">
        <v>1399.7812056737587</v>
      </c>
      <c r="F43" s="393">
        <v>3814.08</v>
      </c>
      <c r="G43" s="381">
        <f t="shared" si="0"/>
        <v>5338877.5009361692</v>
      </c>
      <c r="H43" s="62">
        <f>+IF(J43&gt;E43,J43-E43,0)</f>
        <v>0</v>
      </c>
      <c r="I43" s="81">
        <f>+IF(J43&lt;E43,E43-J43,0)</f>
        <v>58.941205673758759</v>
      </c>
      <c r="J43" s="147">
        <v>1340.84</v>
      </c>
      <c r="K43" s="370">
        <f>+H43*F43</f>
        <v>0</v>
      </c>
      <c r="L43" s="372">
        <f>+I43*F43</f>
        <v>224806.47373616981</v>
      </c>
      <c r="M43" s="605">
        <f>+F43*J43</f>
        <v>5114071.0271999994</v>
      </c>
      <c r="N43" s="606"/>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row>
    <row r="44" spans="2:88" s="4" customFormat="1" ht="26.1" customHeight="1">
      <c r="B44" s="151">
        <v>2.4</v>
      </c>
      <c r="C44" s="123" t="s">
        <v>105</v>
      </c>
      <c r="D44" s="64"/>
      <c r="E44" s="149"/>
      <c r="F44" s="393"/>
      <c r="G44" s="381"/>
      <c r="H44" s="62"/>
      <c r="I44" s="81"/>
      <c r="J44" s="147"/>
      <c r="K44" s="370"/>
      <c r="L44" s="372"/>
      <c r="M44" s="605"/>
      <c r="N44" s="606"/>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row>
    <row r="45" spans="2:88" s="4" customFormat="1" ht="26.1" customHeight="1">
      <c r="B45" s="150" t="s">
        <v>106</v>
      </c>
      <c r="C45" s="106" t="s">
        <v>107</v>
      </c>
      <c r="D45" s="64" t="s">
        <v>86</v>
      </c>
      <c r="E45" s="149">
        <v>8.34</v>
      </c>
      <c r="F45" s="393">
        <v>445408.69</v>
      </c>
      <c r="G45" s="381">
        <f t="shared" si="0"/>
        <v>3714708.4745999998</v>
      </c>
      <c r="H45" s="62">
        <f>+IF(J45&gt;E45,J45-E45,0)</f>
        <v>1.2799999999999994</v>
      </c>
      <c r="I45" s="81">
        <f t="shared" ref="I45:I50" si="1">+IF(J45&lt;E45,E45-J45,0)</f>
        <v>0</v>
      </c>
      <c r="J45" s="147">
        <v>9.6199999999999992</v>
      </c>
      <c r="K45" s="370">
        <f t="shared" ref="K45:K50" si="2">+H45*F45</f>
        <v>570123.12319999968</v>
      </c>
      <c r="L45" s="372">
        <f t="shared" ref="L45:L50" si="3">+I45*F45</f>
        <v>0</v>
      </c>
      <c r="M45" s="605">
        <f t="shared" ref="M45:M50" si="4">+F45*J45</f>
        <v>4284831.5977999996</v>
      </c>
      <c r="N45" s="606"/>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row>
    <row r="46" spans="2:88" s="4" customFormat="1" ht="26.1" customHeight="1">
      <c r="B46" s="150" t="s">
        <v>108</v>
      </c>
      <c r="C46" s="106" t="s">
        <v>109</v>
      </c>
      <c r="D46" s="64" t="s">
        <v>86</v>
      </c>
      <c r="E46" s="149">
        <v>39.173999999999992</v>
      </c>
      <c r="F46" s="393">
        <v>499117.16</v>
      </c>
      <c r="G46" s="381">
        <f t="shared" si="0"/>
        <v>19552415.625839993</v>
      </c>
      <c r="H46" s="62">
        <f>+IF(J46&gt;E46,J46-E46,0)</f>
        <v>0</v>
      </c>
      <c r="I46" s="81">
        <f t="shared" si="1"/>
        <v>17.023999999999994</v>
      </c>
      <c r="J46" s="147">
        <v>22.15</v>
      </c>
      <c r="K46" s="370">
        <f t="shared" si="2"/>
        <v>0</v>
      </c>
      <c r="L46" s="372">
        <f t="shared" si="3"/>
        <v>8496970.5318399966</v>
      </c>
      <c r="M46" s="605">
        <f t="shared" si="4"/>
        <v>11055445.093999999</v>
      </c>
      <c r="N46" s="606"/>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row>
    <row r="47" spans="2:88" s="4" customFormat="1" ht="26.1" customHeight="1">
      <c r="B47" s="150" t="s">
        <v>110</v>
      </c>
      <c r="C47" s="106" t="s">
        <v>111</v>
      </c>
      <c r="D47" s="64" t="s">
        <v>86</v>
      </c>
      <c r="E47" s="149">
        <v>2.2312500000000002</v>
      </c>
      <c r="F47" s="393">
        <v>745419.11</v>
      </c>
      <c r="G47" s="381">
        <f t="shared" si="0"/>
        <v>1663216.3891875001</v>
      </c>
      <c r="H47" s="62">
        <f t="shared" ref="H47:H50" si="5">+IF(J47&gt;E47,J47-E47,0)</f>
        <v>0</v>
      </c>
      <c r="I47" s="81">
        <f t="shared" si="1"/>
        <v>1.05125</v>
      </c>
      <c r="J47" s="147">
        <v>1.1800000000000002</v>
      </c>
      <c r="K47" s="370">
        <f t="shared" si="2"/>
        <v>0</v>
      </c>
      <c r="L47" s="372">
        <f t="shared" si="3"/>
        <v>783621.83938749996</v>
      </c>
      <c r="M47" s="605">
        <f t="shared" si="4"/>
        <v>879594.54980000015</v>
      </c>
      <c r="N47" s="606"/>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row>
    <row r="48" spans="2:88" s="4" customFormat="1" ht="41.25" customHeight="1">
      <c r="B48" s="150" t="s">
        <v>112</v>
      </c>
      <c r="C48" s="106" t="s">
        <v>113</v>
      </c>
      <c r="D48" s="64" t="s">
        <v>76</v>
      </c>
      <c r="E48" s="149">
        <v>590.096</v>
      </c>
      <c r="F48" s="393">
        <v>37310.33</v>
      </c>
      <c r="G48" s="381">
        <f t="shared" si="0"/>
        <v>22016676.49168</v>
      </c>
      <c r="H48" s="62">
        <f t="shared" si="5"/>
        <v>8.6739999999999782</v>
      </c>
      <c r="I48" s="81">
        <f t="shared" si="1"/>
        <v>0</v>
      </c>
      <c r="J48" s="147">
        <v>598.77</v>
      </c>
      <c r="K48" s="370">
        <f t="shared" si="2"/>
        <v>323629.80241999921</v>
      </c>
      <c r="L48" s="372">
        <f t="shared" si="3"/>
        <v>0</v>
      </c>
      <c r="M48" s="605">
        <f t="shared" si="4"/>
        <v>22340306.294100001</v>
      </c>
      <c r="N48" s="606"/>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row>
    <row r="49" spans="2:88" s="4" customFormat="1" ht="26.1" customHeight="1">
      <c r="B49" s="150" t="s">
        <v>114</v>
      </c>
      <c r="C49" s="106" t="s">
        <v>115</v>
      </c>
      <c r="D49" s="64" t="s">
        <v>76</v>
      </c>
      <c r="E49" s="149">
        <v>114.31749999999998</v>
      </c>
      <c r="F49" s="393">
        <v>13795.78</v>
      </c>
      <c r="G49" s="381">
        <f t="shared" si="0"/>
        <v>1577099.0801499998</v>
      </c>
      <c r="H49" s="62">
        <f t="shared" si="5"/>
        <v>0</v>
      </c>
      <c r="I49" s="81">
        <f t="shared" si="1"/>
        <v>51.35749999999998</v>
      </c>
      <c r="J49" s="147">
        <v>62.96</v>
      </c>
      <c r="K49" s="370">
        <f t="shared" si="2"/>
        <v>0</v>
      </c>
      <c r="L49" s="372">
        <f t="shared" si="3"/>
        <v>708516.77134999982</v>
      </c>
      <c r="M49" s="605">
        <f t="shared" si="4"/>
        <v>868582.3088</v>
      </c>
      <c r="N49" s="606"/>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row>
    <row r="50" spans="2:88" s="4" customFormat="1" ht="26.1" customHeight="1">
      <c r="B50" s="150" t="s">
        <v>116</v>
      </c>
      <c r="C50" s="106" t="s">
        <v>117</v>
      </c>
      <c r="D50" s="64" t="s">
        <v>86</v>
      </c>
      <c r="E50" s="149">
        <v>26.688000000000002</v>
      </c>
      <c r="F50" s="393">
        <v>306120.81</v>
      </c>
      <c r="G50" s="381">
        <f t="shared" si="0"/>
        <v>8169752.1772800004</v>
      </c>
      <c r="H50" s="62">
        <f t="shared" si="5"/>
        <v>7.3719999999999928</v>
      </c>
      <c r="I50" s="81">
        <f t="shared" si="1"/>
        <v>0</v>
      </c>
      <c r="J50" s="147">
        <v>34.059999999999995</v>
      </c>
      <c r="K50" s="370">
        <f t="shared" si="2"/>
        <v>2256722.6113199978</v>
      </c>
      <c r="L50" s="372">
        <f t="shared" si="3"/>
        <v>0</v>
      </c>
      <c r="M50" s="605">
        <f t="shared" si="4"/>
        <v>10426474.788599998</v>
      </c>
      <c r="N50" s="606"/>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row>
    <row r="51" spans="2:88" s="4" customFormat="1" ht="26.1" customHeight="1">
      <c r="B51" s="151">
        <v>2.5</v>
      </c>
      <c r="C51" s="123" t="s">
        <v>118</v>
      </c>
      <c r="D51" s="100" t="s">
        <v>119</v>
      </c>
      <c r="E51" s="153"/>
      <c r="F51" s="393"/>
      <c r="G51" s="381"/>
      <c r="H51" s="62"/>
      <c r="I51" s="81"/>
      <c r="J51" s="147"/>
      <c r="K51" s="370"/>
      <c r="L51" s="372"/>
      <c r="M51" s="605"/>
      <c r="N51" s="606"/>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row>
    <row r="52" spans="2:88" s="125" customFormat="1" ht="26.1" customHeight="1">
      <c r="B52" s="151" t="s">
        <v>120</v>
      </c>
      <c r="C52" s="123" t="s">
        <v>121</v>
      </c>
      <c r="D52" s="100"/>
      <c r="E52" s="153"/>
      <c r="F52" s="395"/>
      <c r="G52" s="383"/>
      <c r="H52" s="62"/>
      <c r="I52" s="152"/>
      <c r="J52" s="156"/>
      <c r="K52" s="370"/>
      <c r="L52" s="372"/>
      <c r="M52" s="619"/>
      <c r="N52" s="620"/>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row>
    <row r="53" spans="2:88" s="4" customFormat="1" ht="26.1" customHeight="1">
      <c r="B53" s="150" t="s">
        <v>122</v>
      </c>
      <c r="C53" s="106" t="s">
        <v>123</v>
      </c>
      <c r="D53" s="64" t="s">
        <v>86</v>
      </c>
      <c r="E53" s="149">
        <v>6.8039999999999994</v>
      </c>
      <c r="F53" s="393">
        <v>641103.31000000006</v>
      </c>
      <c r="G53" s="381">
        <f t="shared" ref="G53:G73" si="6">+F53*E53</f>
        <v>4362066.9212400001</v>
      </c>
      <c r="H53" s="62">
        <f t="shared" ref="H53:H56" si="7">+IF(J53&gt;E53,J53-E53,0)</f>
        <v>0</v>
      </c>
      <c r="I53" s="81">
        <f>+IF(J53&lt;E53,E53-J53,0)</f>
        <v>2.1839999999999993</v>
      </c>
      <c r="J53" s="147">
        <v>4.62</v>
      </c>
      <c r="K53" s="370">
        <f>+H53*F53</f>
        <v>0</v>
      </c>
      <c r="L53" s="372">
        <f>+I53*F53</f>
        <v>1400169.6290399996</v>
      </c>
      <c r="M53" s="605">
        <f>+F53*J53</f>
        <v>2961897.2922000005</v>
      </c>
      <c r="N53" s="606"/>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row>
    <row r="54" spans="2:88" s="4" customFormat="1" ht="26.1" customHeight="1">
      <c r="B54" s="150" t="s">
        <v>124</v>
      </c>
      <c r="C54" s="106" t="s">
        <v>125</v>
      </c>
      <c r="D54" s="64" t="s">
        <v>86</v>
      </c>
      <c r="E54" s="149">
        <v>10.88175</v>
      </c>
      <c r="F54" s="393">
        <v>718051.31</v>
      </c>
      <c r="G54" s="381">
        <f t="shared" si="6"/>
        <v>7813654.8425925011</v>
      </c>
      <c r="H54" s="62">
        <f t="shared" si="7"/>
        <v>4.4882500000000007</v>
      </c>
      <c r="I54" s="81">
        <f>+IF(J54&lt;E54,E54-J54,0)</f>
        <v>0</v>
      </c>
      <c r="J54" s="147">
        <v>15.370000000000001</v>
      </c>
      <c r="K54" s="370">
        <f>+H54*F54</f>
        <v>3222793.7921075006</v>
      </c>
      <c r="L54" s="372">
        <f>+I54*F54</f>
        <v>0</v>
      </c>
      <c r="M54" s="605">
        <f>+F54*J54</f>
        <v>11036448.634700002</v>
      </c>
      <c r="N54" s="606"/>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row>
    <row r="55" spans="2:88" s="4" customFormat="1" ht="26.1" customHeight="1">
      <c r="B55" s="150" t="s">
        <v>126</v>
      </c>
      <c r="C55" s="106" t="s">
        <v>127</v>
      </c>
      <c r="D55" s="64" t="s">
        <v>86</v>
      </c>
      <c r="E55" s="149">
        <v>0.88</v>
      </c>
      <c r="F55" s="393">
        <v>835483.79</v>
      </c>
      <c r="G55" s="381">
        <f t="shared" si="6"/>
        <v>735225.7352</v>
      </c>
      <c r="H55" s="62">
        <f t="shared" si="7"/>
        <v>0</v>
      </c>
      <c r="I55" s="81">
        <f>+IF(J55&lt;E55,E55-J55,0)</f>
        <v>0.10999999999999999</v>
      </c>
      <c r="J55" s="147">
        <v>0.77</v>
      </c>
      <c r="K55" s="370">
        <f>+H55*F55</f>
        <v>0</v>
      </c>
      <c r="L55" s="372">
        <f>+I55*F55</f>
        <v>91903.216899999999</v>
      </c>
      <c r="M55" s="605">
        <f>+F55*J55</f>
        <v>643322.5183</v>
      </c>
      <c r="N55" s="606"/>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row>
    <row r="56" spans="2:88" s="4" customFormat="1" ht="26.1" customHeight="1">
      <c r="B56" s="150" t="s">
        <v>128</v>
      </c>
      <c r="C56" s="106" t="s">
        <v>129</v>
      </c>
      <c r="D56" s="64" t="s">
        <v>86</v>
      </c>
      <c r="E56" s="149">
        <v>0.53</v>
      </c>
      <c r="F56" s="393">
        <v>804907.15</v>
      </c>
      <c r="G56" s="381">
        <f t="shared" si="6"/>
        <v>426600.78950000001</v>
      </c>
      <c r="H56" s="62">
        <f t="shared" si="7"/>
        <v>1.1599999999999999</v>
      </c>
      <c r="I56" s="81">
        <f>+IF(J56&lt;E56,E56-J56,0)</f>
        <v>0</v>
      </c>
      <c r="J56" s="147">
        <v>1.69</v>
      </c>
      <c r="K56" s="370">
        <f>+H56*F56</f>
        <v>933692.29399999999</v>
      </c>
      <c r="L56" s="372">
        <f>+I56*F56</f>
        <v>0</v>
      </c>
      <c r="M56" s="605">
        <f>+F56*J56</f>
        <v>1360293.0834999999</v>
      </c>
      <c r="N56" s="606"/>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row>
    <row r="57" spans="2:88" s="4" customFormat="1" ht="26.1" customHeight="1">
      <c r="B57" s="151">
        <v>2.6</v>
      </c>
      <c r="C57" s="123" t="s">
        <v>130</v>
      </c>
      <c r="D57" s="64"/>
      <c r="E57" s="149"/>
      <c r="F57" s="393"/>
      <c r="G57" s="381"/>
      <c r="H57" s="62"/>
      <c r="I57" s="148"/>
      <c r="J57" s="147"/>
      <c r="K57" s="370"/>
      <c r="L57" s="372"/>
      <c r="M57" s="605"/>
      <c r="N57" s="606"/>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row>
    <row r="58" spans="2:88" s="4" customFormat="1" ht="26.1" customHeight="1">
      <c r="B58" s="150" t="s">
        <v>131</v>
      </c>
      <c r="C58" s="106" t="s">
        <v>132</v>
      </c>
      <c r="D58" s="64" t="s">
        <v>97</v>
      </c>
      <c r="E58" s="149">
        <v>3967.59256</v>
      </c>
      <c r="F58" s="393">
        <v>3814.08</v>
      </c>
      <c r="G58" s="381">
        <f t="shared" si="6"/>
        <v>15132715.4312448</v>
      </c>
      <c r="H58" s="62">
        <f t="shared" ref="H58:H59" si="8">+IF(J58&gt;E58,J58-E58,0)</f>
        <v>796.46744000000035</v>
      </c>
      <c r="I58" s="81">
        <f>+IF(J58&lt;E58,E58-J58,0)</f>
        <v>0</v>
      </c>
      <c r="J58" s="147">
        <v>4764.0600000000004</v>
      </c>
      <c r="K58" s="370">
        <f>+H58*F58</f>
        <v>3037790.5335552013</v>
      </c>
      <c r="L58" s="372">
        <f>+I58*F58</f>
        <v>0</v>
      </c>
      <c r="M58" s="605">
        <f>+F58*J58</f>
        <v>18170505.9648</v>
      </c>
      <c r="N58" s="606"/>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row>
    <row r="59" spans="2:88" s="4" customFormat="1" ht="26.1" customHeight="1">
      <c r="B59" s="150" t="s">
        <v>133</v>
      </c>
      <c r="C59" s="106" t="s">
        <v>134</v>
      </c>
      <c r="D59" s="64" t="s">
        <v>97</v>
      </c>
      <c r="E59" s="149">
        <v>7.2614400000000003</v>
      </c>
      <c r="F59" s="393">
        <v>3814.08</v>
      </c>
      <c r="G59" s="381">
        <f t="shared" si="6"/>
        <v>27695.713075200001</v>
      </c>
      <c r="H59" s="62">
        <f t="shared" si="8"/>
        <v>0</v>
      </c>
      <c r="I59" s="81">
        <f>+IF(J59&lt;E59,E59-J59,0)</f>
        <v>7.2614400000000003</v>
      </c>
      <c r="J59" s="147">
        <v>0</v>
      </c>
      <c r="K59" s="370">
        <f>+H59*F59</f>
        <v>0</v>
      </c>
      <c r="L59" s="372">
        <f>+I59*F59</f>
        <v>27695.713075200001</v>
      </c>
      <c r="M59" s="605">
        <f>+F59*J59</f>
        <v>0</v>
      </c>
      <c r="N59" s="606"/>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row>
    <row r="60" spans="2:88" s="4" customFormat="1" ht="26.1" customHeight="1">
      <c r="B60" s="151">
        <v>2.7</v>
      </c>
      <c r="C60" s="123" t="s">
        <v>135</v>
      </c>
      <c r="D60" s="64"/>
      <c r="E60" s="149"/>
      <c r="F60" s="393"/>
      <c r="G60" s="381"/>
      <c r="H60" s="62"/>
      <c r="I60" s="148"/>
      <c r="J60" s="147"/>
      <c r="K60" s="370"/>
      <c r="L60" s="372"/>
      <c r="M60" s="605"/>
      <c r="N60" s="606"/>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row>
    <row r="61" spans="2:88" s="4" customFormat="1" ht="44.25" customHeight="1">
      <c r="B61" s="150" t="s">
        <v>136</v>
      </c>
      <c r="C61" s="106" t="s">
        <v>137</v>
      </c>
      <c r="D61" s="64" t="s">
        <v>97</v>
      </c>
      <c r="E61" s="149">
        <v>1090.3530000000001</v>
      </c>
      <c r="F61" s="393">
        <v>9296.4</v>
      </c>
      <c r="G61" s="381">
        <f t="shared" si="6"/>
        <v>10136357.6292</v>
      </c>
      <c r="H61" s="62">
        <f t="shared" ref="H61:H88" si="9">+IF(J61&gt;E61,J61-E61,0)</f>
        <v>0</v>
      </c>
      <c r="I61" s="81">
        <f t="shared" ref="I61:I69" si="10">+IF(J61&lt;E61,E61-J61,0)</f>
        <v>120.35300000000007</v>
      </c>
      <c r="J61" s="147">
        <v>970</v>
      </c>
      <c r="K61" s="370">
        <f t="shared" ref="K61:K69" si="11">+H61*F61</f>
        <v>0</v>
      </c>
      <c r="L61" s="372">
        <f t="shared" ref="L61:L69" si="12">+I61*F61</f>
        <v>1118849.6292000005</v>
      </c>
      <c r="M61" s="605">
        <f t="shared" ref="M61:M69" si="13">+F61*J61</f>
        <v>9017508</v>
      </c>
      <c r="N61" s="606"/>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row>
    <row r="62" spans="2:88" s="4" customFormat="1" ht="42.75" customHeight="1">
      <c r="B62" s="150" t="s">
        <v>138</v>
      </c>
      <c r="C62" s="106" t="s">
        <v>139</v>
      </c>
      <c r="D62" s="64" t="s">
        <v>140</v>
      </c>
      <c r="E62" s="149">
        <v>471.17</v>
      </c>
      <c r="F62" s="393">
        <v>9296.4</v>
      </c>
      <c r="G62" s="381">
        <f t="shared" si="6"/>
        <v>4380184.7879999997</v>
      </c>
      <c r="H62" s="62">
        <f t="shared" si="9"/>
        <v>2.9000000000000341</v>
      </c>
      <c r="I62" s="81">
        <f t="shared" si="10"/>
        <v>0</v>
      </c>
      <c r="J62" s="147">
        <v>474.07000000000005</v>
      </c>
      <c r="K62" s="370">
        <f t="shared" si="11"/>
        <v>26959.560000000318</v>
      </c>
      <c r="L62" s="372">
        <f t="shared" si="12"/>
        <v>0</v>
      </c>
      <c r="M62" s="605">
        <f t="shared" si="13"/>
        <v>4407144.3480000002</v>
      </c>
      <c r="N62" s="606"/>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row>
    <row r="63" spans="2:88" s="4" customFormat="1" ht="42.75" customHeight="1">
      <c r="B63" s="150" t="s">
        <v>141</v>
      </c>
      <c r="C63" s="106" t="s">
        <v>142</v>
      </c>
      <c r="D63" s="64" t="s">
        <v>97</v>
      </c>
      <c r="E63" s="149">
        <v>2651.39</v>
      </c>
      <c r="F63" s="393">
        <v>9296.4</v>
      </c>
      <c r="G63" s="381">
        <f t="shared" si="6"/>
        <v>24648381.995999999</v>
      </c>
      <c r="H63" s="62">
        <f t="shared" si="9"/>
        <v>0</v>
      </c>
      <c r="I63" s="81">
        <f t="shared" si="10"/>
        <v>344.79999999999973</v>
      </c>
      <c r="J63" s="147">
        <v>2306.59</v>
      </c>
      <c r="K63" s="370">
        <f t="shared" si="11"/>
        <v>0</v>
      </c>
      <c r="L63" s="372">
        <f t="shared" si="12"/>
        <v>3205398.7199999974</v>
      </c>
      <c r="M63" s="605">
        <f t="shared" si="13"/>
        <v>21442983.276000001</v>
      </c>
      <c r="N63" s="606"/>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row>
    <row r="64" spans="2:88" s="4" customFormat="1" ht="37.5" customHeight="1">
      <c r="B64" s="150" t="s">
        <v>143</v>
      </c>
      <c r="C64" s="106" t="s">
        <v>144</v>
      </c>
      <c r="D64" s="64" t="s">
        <v>97</v>
      </c>
      <c r="E64" s="149">
        <v>1646.5944999999997</v>
      </c>
      <c r="F64" s="393">
        <v>9296.4</v>
      </c>
      <c r="G64" s="381">
        <f t="shared" si="6"/>
        <v>15307401.109799996</v>
      </c>
      <c r="H64" s="62">
        <f t="shared" si="9"/>
        <v>37.605500000000347</v>
      </c>
      <c r="I64" s="81">
        <f t="shared" si="10"/>
        <v>0</v>
      </c>
      <c r="J64" s="147">
        <v>1684.2</v>
      </c>
      <c r="K64" s="370">
        <f t="shared" si="11"/>
        <v>349595.77020000323</v>
      </c>
      <c r="L64" s="372">
        <f t="shared" si="12"/>
        <v>0</v>
      </c>
      <c r="M64" s="605">
        <f t="shared" si="13"/>
        <v>15656996.879999999</v>
      </c>
      <c r="N64" s="606"/>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row>
    <row r="65" spans="2:88" s="4" customFormat="1" ht="39.75" customHeight="1">
      <c r="B65" s="150" t="s">
        <v>145</v>
      </c>
      <c r="C65" s="106" t="s">
        <v>146</v>
      </c>
      <c r="D65" s="64" t="s">
        <v>97</v>
      </c>
      <c r="E65" s="149">
        <v>2851.9920000000002</v>
      </c>
      <c r="F65" s="393">
        <v>9296.4</v>
      </c>
      <c r="G65" s="381">
        <f t="shared" si="6"/>
        <v>26513258.428800002</v>
      </c>
      <c r="H65" s="62">
        <f t="shared" si="9"/>
        <v>1442.1880000000001</v>
      </c>
      <c r="I65" s="81">
        <f t="shared" si="10"/>
        <v>0</v>
      </c>
      <c r="J65" s="147">
        <v>4294.18</v>
      </c>
      <c r="K65" s="370">
        <f t="shared" si="11"/>
        <v>13407156.5232</v>
      </c>
      <c r="L65" s="372">
        <f t="shared" si="12"/>
        <v>0</v>
      </c>
      <c r="M65" s="605">
        <f t="shared" si="13"/>
        <v>39920414.952</v>
      </c>
      <c r="N65" s="606"/>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row>
    <row r="66" spans="2:88" s="4" customFormat="1" ht="39" customHeight="1">
      <c r="B66" s="150" t="s">
        <v>147</v>
      </c>
      <c r="C66" s="106" t="s">
        <v>148</v>
      </c>
      <c r="D66" s="64" t="s">
        <v>97</v>
      </c>
      <c r="E66" s="149">
        <v>459.47</v>
      </c>
      <c r="F66" s="393">
        <v>9554.66</v>
      </c>
      <c r="G66" s="381">
        <f t="shared" si="6"/>
        <v>4390079.6302000005</v>
      </c>
      <c r="H66" s="62">
        <f t="shared" si="9"/>
        <v>78.029999999999973</v>
      </c>
      <c r="I66" s="81">
        <f t="shared" si="10"/>
        <v>0</v>
      </c>
      <c r="J66" s="147">
        <v>537.5</v>
      </c>
      <c r="K66" s="370">
        <f t="shared" si="11"/>
        <v>745550.11979999975</v>
      </c>
      <c r="L66" s="372">
        <f t="shared" si="12"/>
        <v>0</v>
      </c>
      <c r="M66" s="605">
        <f t="shared" si="13"/>
        <v>5135629.75</v>
      </c>
      <c r="N66" s="606"/>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row>
    <row r="67" spans="2:88" s="4" customFormat="1" ht="46.5" customHeight="1">
      <c r="B67" s="150" t="s">
        <v>149</v>
      </c>
      <c r="C67" s="106" t="s">
        <v>150</v>
      </c>
      <c r="D67" s="64" t="s">
        <v>97</v>
      </c>
      <c r="E67" s="149">
        <v>39.362400000000001</v>
      </c>
      <c r="F67" s="393">
        <v>11613.9</v>
      </c>
      <c r="G67" s="381">
        <f t="shared" si="6"/>
        <v>457150.97736000002</v>
      </c>
      <c r="H67" s="62">
        <f t="shared" si="9"/>
        <v>84.017599999999987</v>
      </c>
      <c r="I67" s="81">
        <f t="shared" si="10"/>
        <v>0</v>
      </c>
      <c r="J67" s="147">
        <v>123.38</v>
      </c>
      <c r="K67" s="370">
        <f t="shared" si="11"/>
        <v>975772.00463999982</v>
      </c>
      <c r="L67" s="372">
        <f t="shared" si="12"/>
        <v>0</v>
      </c>
      <c r="M67" s="605">
        <f t="shared" si="13"/>
        <v>1432922.9819999998</v>
      </c>
      <c r="N67" s="606"/>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row>
    <row r="68" spans="2:88" s="4" customFormat="1" ht="39.75" customHeight="1">
      <c r="B68" s="150" t="s">
        <v>151</v>
      </c>
      <c r="C68" s="106" t="s">
        <v>152</v>
      </c>
      <c r="D68" s="64" t="s">
        <v>97</v>
      </c>
      <c r="E68" s="149">
        <v>48.32800000000001</v>
      </c>
      <c r="F68" s="393">
        <v>11613.9</v>
      </c>
      <c r="G68" s="381">
        <f t="shared" si="6"/>
        <v>561276.55920000013</v>
      </c>
      <c r="H68" s="62">
        <f t="shared" si="9"/>
        <v>0</v>
      </c>
      <c r="I68" s="81">
        <f t="shared" si="10"/>
        <v>48.32800000000001</v>
      </c>
      <c r="J68" s="147">
        <v>0</v>
      </c>
      <c r="K68" s="370">
        <f t="shared" si="11"/>
        <v>0</v>
      </c>
      <c r="L68" s="372">
        <f t="shared" si="12"/>
        <v>561276.55920000013</v>
      </c>
      <c r="M68" s="605">
        <f t="shared" si="13"/>
        <v>0</v>
      </c>
      <c r="N68" s="606"/>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row>
    <row r="69" spans="2:88" s="4" customFormat="1" ht="40.5" customHeight="1">
      <c r="B69" s="150" t="s">
        <v>153</v>
      </c>
      <c r="C69" s="106" t="s">
        <v>154</v>
      </c>
      <c r="D69" s="64" t="s">
        <v>97</v>
      </c>
      <c r="E69" s="149">
        <v>1141.8091486800001</v>
      </c>
      <c r="F69" s="393">
        <v>9375.6</v>
      </c>
      <c r="G69" s="381">
        <f t="shared" si="6"/>
        <v>10705145.854364209</v>
      </c>
      <c r="H69" s="62">
        <f t="shared" si="9"/>
        <v>0</v>
      </c>
      <c r="I69" s="81">
        <f t="shared" si="10"/>
        <v>756.54914868000014</v>
      </c>
      <c r="J69" s="147">
        <v>385.26</v>
      </c>
      <c r="K69" s="370">
        <f t="shared" si="11"/>
        <v>0</v>
      </c>
      <c r="L69" s="372">
        <f t="shared" si="12"/>
        <v>7093102.1983642094</v>
      </c>
      <c r="M69" s="605">
        <f t="shared" si="13"/>
        <v>3612043.656</v>
      </c>
      <c r="N69" s="606"/>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row>
    <row r="70" spans="2:88" s="4" customFormat="1" ht="26.1" customHeight="1">
      <c r="B70" s="151">
        <v>2.8</v>
      </c>
      <c r="C70" s="123" t="s">
        <v>155</v>
      </c>
      <c r="D70" s="64"/>
      <c r="E70" s="149"/>
      <c r="F70" s="393"/>
      <c r="G70" s="381"/>
      <c r="H70" s="62"/>
      <c r="I70" s="81"/>
      <c r="J70" s="147"/>
      <c r="K70" s="370"/>
      <c r="L70" s="372"/>
      <c r="M70" s="605"/>
      <c r="N70" s="606"/>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row>
    <row r="71" spans="2:88" s="4" customFormat="1" ht="26.1" customHeight="1">
      <c r="B71" s="150" t="s">
        <v>156</v>
      </c>
      <c r="C71" s="106" t="s">
        <v>157</v>
      </c>
      <c r="D71" s="64" t="s">
        <v>97</v>
      </c>
      <c r="E71" s="149">
        <v>278.12355999999994</v>
      </c>
      <c r="F71" s="393">
        <v>3814.08</v>
      </c>
      <c r="G71" s="381">
        <f t="shared" si="6"/>
        <v>1060785.5077247997</v>
      </c>
      <c r="H71" s="62">
        <f t="shared" si="9"/>
        <v>0</v>
      </c>
      <c r="I71" s="81">
        <f>+IF(J71&lt;E71,E71-J71,0)</f>
        <v>278.12355999999994</v>
      </c>
      <c r="J71" s="147">
        <v>0</v>
      </c>
      <c r="K71" s="370">
        <f>+H71*F71</f>
        <v>0</v>
      </c>
      <c r="L71" s="372">
        <f>+I71*F71</f>
        <v>1060785.5077247997</v>
      </c>
      <c r="M71" s="605">
        <f>+F71*J71</f>
        <v>0</v>
      </c>
      <c r="N71" s="606"/>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row>
    <row r="72" spans="2:88" s="4" customFormat="1" ht="26.1" customHeight="1">
      <c r="B72" s="150" t="s">
        <v>158</v>
      </c>
      <c r="C72" s="106" t="s">
        <v>159</v>
      </c>
      <c r="D72" s="64" t="s">
        <v>97</v>
      </c>
      <c r="E72" s="149">
        <v>73.304000000000016</v>
      </c>
      <c r="F72" s="393">
        <v>3814.08</v>
      </c>
      <c r="G72" s="381">
        <f t="shared" si="6"/>
        <v>279587.32032000006</v>
      </c>
      <c r="H72" s="62">
        <f t="shared" si="9"/>
        <v>21.525999999999982</v>
      </c>
      <c r="I72" s="81">
        <f>+IF(J72&lt;E72,E72-J72,0)</f>
        <v>0</v>
      </c>
      <c r="J72" s="147">
        <v>94.83</v>
      </c>
      <c r="K72" s="370">
        <f>+H72*F72</f>
        <v>82101.886079999924</v>
      </c>
      <c r="L72" s="372">
        <f>+I72*F72</f>
        <v>0</v>
      </c>
      <c r="M72" s="605">
        <f>+F72*J72</f>
        <v>361689.20639999997</v>
      </c>
      <c r="N72" s="606"/>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row>
    <row r="73" spans="2:88" s="4" customFormat="1" ht="26.1" customHeight="1">
      <c r="B73" s="150" t="s">
        <v>160</v>
      </c>
      <c r="C73" s="106" t="s">
        <v>161</v>
      </c>
      <c r="D73" s="64" t="s">
        <v>162</v>
      </c>
      <c r="E73" s="149">
        <v>667.56</v>
      </c>
      <c r="F73" s="393">
        <v>7975.98</v>
      </c>
      <c r="G73" s="381">
        <f t="shared" si="6"/>
        <v>5324445.2087999992</v>
      </c>
      <c r="H73" s="62">
        <f t="shared" si="9"/>
        <v>0</v>
      </c>
      <c r="I73" s="81">
        <f>+IF(J73&lt;E73,E73-J73,0)</f>
        <v>667.56</v>
      </c>
      <c r="J73" s="147">
        <v>0</v>
      </c>
      <c r="K73" s="370">
        <f>+H73*F73</f>
        <v>0</v>
      </c>
      <c r="L73" s="372">
        <f>+I73*F73</f>
        <v>5324445.2087999992</v>
      </c>
      <c r="M73" s="605">
        <f>+F73*J73</f>
        <v>0</v>
      </c>
      <c r="N73" s="606"/>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row>
    <row r="74" spans="2:88" s="4" customFormat="1" ht="26.1" customHeight="1">
      <c r="B74" s="151">
        <v>2.9</v>
      </c>
      <c r="C74" s="123" t="s">
        <v>163</v>
      </c>
      <c r="D74" s="64"/>
      <c r="E74" s="149"/>
      <c r="F74" s="393"/>
      <c r="G74" s="381"/>
      <c r="H74" s="62"/>
      <c r="I74" s="81"/>
      <c r="J74" s="147"/>
      <c r="K74" s="370"/>
      <c r="L74" s="372"/>
      <c r="M74" s="605"/>
      <c r="N74" s="606"/>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row>
    <row r="75" spans="2:88" s="4" customFormat="1" ht="26.1" customHeight="1">
      <c r="B75" s="151" t="s">
        <v>164</v>
      </c>
      <c r="C75" s="123" t="s">
        <v>165</v>
      </c>
      <c r="D75" s="64"/>
      <c r="E75" s="149"/>
      <c r="F75" s="393"/>
      <c r="G75" s="381"/>
      <c r="H75" s="62"/>
      <c r="I75" s="81"/>
      <c r="J75" s="147"/>
      <c r="K75" s="370"/>
      <c r="L75" s="372"/>
      <c r="M75" s="605"/>
      <c r="N75" s="606"/>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row>
    <row r="76" spans="2:88" s="4" customFormat="1" ht="26.1" customHeight="1">
      <c r="B76" s="150" t="s">
        <v>166</v>
      </c>
      <c r="C76" s="106" t="s">
        <v>167</v>
      </c>
      <c r="D76" s="64" t="s">
        <v>76</v>
      </c>
      <c r="E76" s="149">
        <v>14.399999999999999</v>
      </c>
      <c r="F76" s="393">
        <v>4077.57</v>
      </c>
      <c r="G76" s="381">
        <f t="shared" ref="G76:G88" si="14">+F76*E76</f>
        <v>58717.007999999994</v>
      </c>
      <c r="H76" s="62">
        <f t="shared" si="9"/>
        <v>2.8200000000000003</v>
      </c>
      <c r="I76" s="81">
        <f>+IF(J76&lt;E76,E76-J76,0)</f>
        <v>0</v>
      </c>
      <c r="J76" s="147">
        <v>17.22</v>
      </c>
      <c r="K76" s="370">
        <f>+H76*F76</f>
        <v>11498.747400000002</v>
      </c>
      <c r="L76" s="372">
        <f>+I76*F76</f>
        <v>0</v>
      </c>
      <c r="M76" s="605">
        <f>+F76*J76</f>
        <v>70215.755399999995</v>
      </c>
      <c r="N76" s="606"/>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row>
    <row r="77" spans="2:88" s="4" customFormat="1" ht="26.1" customHeight="1">
      <c r="B77" s="150" t="s">
        <v>168</v>
      </c>
      <c r="C77" s="106" t="s">
        <v>169</v>
      </c>
      <c r="D77" s="64" t="s">
        <v>76</v>
      </c>
      <c r="E77" s="149">
        <v>14.399999999999999</v>
      </c>
      <c r="F77" s="393">
        <v>701.56</v>
      </c>
      <c r="G77" s="381">
        <f t="shared" si="14"/>
        <v>10102.463999999998</v>
      </c>
      <c r="H77" s="62">
        <f t="shared" si="9"/>
        <v>2.8200000000000003</v>
      </c>
      <c r="I77" s="81">
        <f>+IF(J77&lt;E77,E77-J77,0)</f>
        <v>0</v>
      </c>
      <c r="J77" s="147">
        <v>17.22</v>
      </c>
      <c r="K77" s="370">
        <f>+H77*F77</f>
        <v>1978.3992000000001</v>
      </c>
      <c r="L77" s="372">
        <f>+I77*F77</f>
        <v>0</v>
      </c>
      <c r="M77" s="605">
        <f>+F77*J77</f>
        <v>12080.863199999998</v>
      </c>
      <c r="N77" s="606"/>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row>
    <row r="78" spans="2:88" s="4" customFormat="1" ht="26.1" customHeight="1">
      <c r="B78" s="151" t="s">
        <v>170</v>
      </c>
      <c r="C78" s="123" t="s">
        <v>171</v>
      </c>
      <c r="D78" s="64"/>
      <c r="E78" s="149"/>
      <c r="F78" s="393"/>
      <c r="G78" s="381"/>
      <c r="H78" s="62"/>
      <c r="I78" s="81"/>
      <c r="J78" s="147"/>
      <c r="K78" s="370"/>
      <c r="L78" s="372"/>
      <c r="M78" s="605"/>
      <c r="N78" s="606"/>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row>
    <row r="79" spans="2:88" s="4" customFormat="1" ht="28.5" customHeight="1">
      <c r="B79" s="150" t="s">
        <v>172</v>
      </c>
      <c r="C79" s="106" t="s">
        <v>85</v>
      </c>
      <c r="D79" s="64" t="s">
        <v>86</v>
      </c>
      <c r="E79" s="149">
        <v>0.64</v>
      </c>
      <c r="F79" s="393">
        <v>43602.43</v>
      </c>
      <c r="G79" s="381">
        <f t="shared" si="14"/>
        <v>27905.555200000003</v>
      </c>
      <c r="H79" s="62">
        <f t="shared" si="9"/>
        <v>1.0899999999999999</v>
      </c>
      <c r="I79" s="81">
        <f>+IF(J79&lt;E79,E79-J79,0)</f>
        <v>0</v>
      </c>
      <c r="J79" s="147">
        <v>1.73</v>
      </c>
      <c r="K79" s="370">
        <f>+H79*F79</f>
        <v>47526.648699999991</v>
      </c>
      <c r="L79" s="372">
        <f>+I79*F79</f>
        <v>0</v>
      </c>
      <c r="M79" s="605">
        <f>+F79*J79</f>
        <v>75432.203899999993</v>
      </c>
      <c r="N79" s="606"/>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row>
    <row r="80" spans="2:88" s="4" customFormat="1" ht="26.1" customHeight="1">
      <c r="B80" s="150" t="s">
        <v>173</v>
      </c>
      <c r="C80" s="106" t="s">
        <v>101</v>
      </c>
      <c r="D80" s="64" t="s">
        <v>97</v>
      </c>
      <c r="E80" s="149">
        <v>91.05</v>
      </c>
      <c r="F80" s="393">
        <v>3814.08</v>
      </c>
      <c r="G80" s="381">
        <f t="shared" si="14"/>
        <v>347271.984</v>
      </c>
      <c r="H80" s="62">
        <f t="shared" si="9"/>
        <v>10.600000000000009</v>
      </c>
      <c r="I80" s="81">
        <f>+IF(J80&lt;E80,E80-J80,0)</f>
        <v>0</v>
      </c>
      <c r="J80" s="147">
        <v>101.65</v>
      </c>
      <c r="K80" s="370">
        <f>+H80*F80</f>
        <v>40429.248000000029</v>
      </c>
      <c r="L80" s="372">
        <f>+I80*F80</f>
        <v>0</v>
      </c>
      <c r="M80" s="605">
        <f>+F80*J80</f>
        <v>387701.23200000002</v>
      </c>
      <c r="N80" s="606"/>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row>
    <row r="81" spans="2:88" s="4" customFormat="1" ht="26.1" customHeight="1">
      <c r="B81" s="150" t="s">
        <v>174</v>
      </c>
      <c r="C81" s="106" t="s">
        <v>111</v>
      </c>
      <c r="D81" s="155" t="s">
        <v>86</v>
      </c>
      <c r="E81" s="149">
        <v>1.18</v>
      </c>
      <c r="F81" s="393">
        <v>745419.11</v>
      </c>
      <c r="G81" s="381">
        <f t="shared" si="14"/>
        <v>879594.54979999992</v>
      </c>
      <c r="H81" s="62">
        <f t="shared" si="9"/>
        <v>0</v>
      </c>
      <c r="I81" s="81">
        <f>+IF(J81&lt;E81,E81-J81,0)</f>
        <v>3.0000000000000027E-2</v>
      </c>
      <c r="J81" s="147">
        <v>1.1499999999999999</v>
      </c>
      <c r="K81" s="370">
        <f>+H81*F81</f>
        <v>0</v>
      </c>
      <c r="L81" s="372">
        <f>+I81*F81</f>
        <v>22362.573300000018</v>
      </c>
      <c r="M81" s="605">
        <f>+F81*J81</f>
        <v>857231.97649999987</v>
      </c>
      <c r="N81" s="606"/>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row>
    <row r="82" spans="2:88" s="4" customFormat="1" ht="26.1" customHeight="1">
      <c r="B82" s="150" t="s">
        <v>175</v>
      </c>
      <c r="C82" s="106" t="s">
        <v>115</v>
      </c>
      <c r="D82" s="64" t="s">
        <v>76</v>
      </c>
      <c r="E82" s="149">
        <v>1.07</v>
      </c>
      <c r="F82" s="393">
        <v>13795.78</v>
      </c>
      <c r="G82" s="381">
        <f t="shared" si="14"/>
        <v>14761.484600000002</v>
      </c>
      <c r="H82" s="62">
        <f t="shared" si="9"/>
        <v>1.8099999999999998</v>
      </c>
      <c r="I82" s="81">
        <f>+IF(J82&lt;E82,E82-J82,0)</f>
        <v>0</v>
      </c>
      <c r="J82" s="147">
        <v>2.88</v>
      </c>
      <c r="K82" s="370">
        <f>+H82*F82</f>
        <v>24970.361799999999</v>
      </c>
      <c r="L82" s="372">
        <f>+I82*F82</f>
        <v>0</v>
      </c>
      <c r="M82" s="605">
        <f>+F82*J82</f>
        <v>39731.846400000002</v>
      </c>
      <c r="N82" s="606"/>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row>
    <row r="83" spans="2:88" s="4" customFormat="1" ht="26.1" customHeight="1">
      <c r="B83" s="151" t="s">
        <v>176</v>
      </c>
      <c r="C83" s="123" t="s">
        <v>177</v>
      </c>
      <c r="D83" s="100" t="s">
        <v>119</v>
      </c>
      <c r="E83" s="153"/>
      <c r="F83" s="393"/>
      <c r="G83" s="381"/>
      <c r="H83" s="62"/>
      <c r="I83" s="81"/>
      <c r="J83" s="147"/>
      <c r="K83" s="370"/>
      <c r="L83" s="372"/>
      <c r="M83" s="605"/>
      <c r="N83" s="606"/>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row>
    <row r="84" spans="2:88" s="4" customFormat="1" ht="26.1" customHeight="1">
      <c r="B84" s="150" t="s">
        <v>178</v>
      </c>
      <c r="C84" s="106" t="s">
        <v>179</v>
      </c>
      <c r="D84" s="64" t="s">
        <v>86</v>
      </c>
      <c r="E84" s="149">
        <v>0.71</v>
      </c>
      <c r="F84" s="393">
        <v>718051.31</v>
      </c>
      <c r="G84" s="381">
        <f t="shared" si="14"/>
        <v>509816.4301</v>
      </c>
      <c r="H84" s="62">
        <f t="shared" si="9"/>
        <v>0.13</v>
      </c>
      <c r="I84" s="81">
        <f>+IF(J84&lt;E84,E84-J84,0)</f>
        <v>0</v>
      </c>
      <c r="J84" s="147">
        <v>0.84</v>
      </c>
      <c r="K84" s="370">
        <f>+H84*F84</f>
        <v>93346.670300000013</v>
      </c>
      <c r="L84" s="372">
        <f>+I84*F84</f>
        <v>0</v>
      </c>
      <c r="M84" s="605">
        <f>+F84*J84</f>
        <v>603163.1004</v>
      </c>
      <c r="N84" s="606"/>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row>
    <row r="85" spans="2:88" s="4" customFormat="1" ht="26.1" customHeight="1">
      <c r="B85" s="150" t="s">
        <v>180</v>
      </c>
      <c r="C85" s="106" t="s">
        <v>181</v>
      </c>
      <c r="D85" s="64" t="s">
        <v>86</v>
      </c>
      <c r="E85" s="149">
        <v>1.26</v>
      </c>
      <c r="F85" s="393">
        <v>718051.31</v>
      </c>
      <c r="G85" s="381">
        <f t="shared" si="14"/>
        <v>904744.65060000005</v>
      </c>
      <c r="H85" s="62">
        <f t="shared" si="9"/>
        <v>0.45999999999999996</v>
      </c>
      <c r="I85" s="81">
        <f>+IF(J85&lt;E85,E85-J85,0)</f>
        <v>0</v>
      </c>
      <c r="J85" s="147">
        <v>1.72</v>
      </c>
      <c r="K85" s="370">
        <f>+H85*F85</f>
        <v>330303.60259999998</v>
      </c>
      <c r="L85" s="372">
        <f>+I85*F85</f>
        <v>0</v>
      </c>
      <c r="M85" s="605">
        <f>+F85*J85</f>
        <v>1235048.2532000002</v>
      </c>
      <c r="N85" s="606"/>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row>
    <row r="86" spans="2:88" s="4" customFormat="1" ht="26.1" customHeight="1">
      <c r="B86" s="151" t="s">
        <v>182</v>
      </c>
      <c r="C86" s="123" t="s">
        <v>183</v>
      </c>
      <c r="D86" s="64"/>
      <c r="E86" s="149"/>
      <c r="F86" s="393"/>
      <c r="G86" s="381"/>
      <c r="H86" s="62"/>
      <c r="I86" s="81"/>
      <c r="J86" s="147"/>
      <c r="K86" s="370"/>
      <c r="L86" s="372"/>
      <c r="M86" s="605"/>
      <c r="N86" s="606"/>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row>
    <row r="87" spans="2:88" s="4" customFormat="1" ht="26.1" customHeight="1">
      <c r="B87" s="150" t="s">
        <v>184</v>
      </c>
      <c r="C87" s="106" t="s">
        <v>132</v>
      </c>
      <c r="D87" s="64" t="s">
        <v>97</v>
      </c>
      <c r="E87" s="149">
        <v>95.85</v>
      </c>
      <c r="F87" s="393">
        <v>3814.08</v>
      </c>
      <c r="G87" s="381">
        <f t="shared" si="14"/>
        <v>365579.56799999997</v>
      </c>
      <c r="H87" s="62">
        <f t="shared" si="9"/>
        <v>70.52000000000001</v>
      </c>
      <c r="I87" s="81">
        <f>+IF(J87&lt;E87,E87-J87,0)</f>
        <v>0</v>
      </c>
      <c r="J87" s="147">
        <v>166.37</v>
      </c>
      <c r="K87" s="370">
        <f>+H87*F87</f>
        <v>268968.92160000006</v>
      </c>
      <c r="L87" s="372">
        <f>+I87*F87</f>
        <v>0</v>
      </c>
      <c r="M87" s="605">
        <f>+F87*J87</f>
        <v>634548.48959999997</v>
      </c>
      <c r="N87" s="606"/>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row>
    <row r="88" spans="2:88" s="4" customFormat="1" ht="26.1" customHeight="1" thickBot="1">
      <c r="B88" s="146" t="s">
        <v>185</v>
      </c>
      <c r="C88" s="103" t="s">
        <v>104</v>
      </c>
      <c r="D88" s="57" t="s">
        <v>97</v>
      </c>
      <c r="E88" s="145">
        <v>39.57</v>
      </c>
      <c r="F88" s="394">
        <v>3814.08</v>
      </c>
      <c r="G88" s="381">
        <f t="shared" si="14"/>
        <v>150923.14559999999</v>
      </c>
      <c r="H88" s="55">
        <f t="shared" si="9"/>
        <v>3.8200000000000003</v>
      </c>
      <c r="I88" s="79">
        <f>+IF(J88&lt;E88,E88-J88,0)</f>
        <v>0</v>
      </c>
      <c r="J88" s="224">
        <v>43.39</v>
      </c>
      <c r="K88" s="375">
        <f>+H88*F88</f>
        <v>14569.785600000001</v>
      </c>
      <c r="L88" s="377">
        <f>+I88*F88</f>
        <v>0</v>
      </c>
      <c r="M88" s="632">
        <f>+F88*J88</f>
        <v>165492.93119999999</v>
      </c>
      <c r="N88" s="633"/>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row>
    <row r="89" spans="2:88" s="1" customFormat="1" ht="26.25" customHeight="1" thickBot="1">
      <c r="B89" s="140"/>
      <c r="C89" s="139"/>
      <c r="D89" s="139"/>
      <c r="E89" s="668" t="s">
        <v>24</v>
      </c>
      <c r="F89" s="669"/>
      <c r="G89" s="260">
        <f>SUM(G30:G88)</f>
        <v>235137880.67181632</v>
      </c>
      <c r="H89" s="137"/>
      <c r="I89" s="134"/>
      <c r="J89" s="134"/>
      <c r="K89" s="245">
        <f>SUM(K30:K88)</f>
        <v>28944775.886144295</v>
      </c>
      <c r="L89" s="245">
        <f>SUM(L30:L88)</f>
        <v>43613574.454960711</v>
      </c>
      <c r="M89" s="668">
        <f>SUM(M30:N88)</f>
        <v>220469191.11469996</v>
      </c>
      <c r="N89" s="670"/>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row>
    <row r="90" spans="2:88" s="134" customFormat="1" ht="8.25" customHeight="1" thickBot="1">
      <c r="B90" s="140"/>
      <c r="C90" s="139"/>
      <c r="D90" s="139"/>
      <c r="E90" s="139"/>
      <c r="F90" s="137"/>
      <c r="G90" s="137"/>
      <c r="H90" s="137"/>
      <c r="I90" s="138"/>
      <c r="J90" s="137"/>
      <c r="K90" s="136"/>
      <c r="L90" s="136"/>
      <c r="M90" s="136"/>
      <c r="N90" s="136"/>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row>
    <row r="91" spans="2:88" s="4" customFormat="1" ht="15.75" customHeight="1" thickBot="1">
      <c r="B91" s="144">
        <v>3</v>
      </c>
      <c r="C91" s="599" t="s">
        <v>26</v>
      </c>
      <c r="D91" s="600"/>
      <c r="E91" s="143"/>
      <c r="F91" s="132"/>
      <c r="G91" s="132"/>
      <c r="H91" s="126"/>
      <c r="I91" s="126"/>
      <c r="J91" s="74"/>
      <c r="K91" s="132"/>
      <c r="L91" s="132"/>
      <c r="M91" s="132"/>
      <c r="N91" s="131"/>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row>
    <row r="92" spans="2:88" s="4" customFormat="1" ht="25.5" customHeight="1">
      <c r="B92" s="66">
        <v>3.1</v>
      </c>
      <c r="C92" s="142" t="s">
        <v>186</v>
      </c>
      <c r="D92" s="141" t="s">
        <v>86</v>
      </c>
      <c r="E92" s="129">
        <v>1.2</v>
      </c>
      <c r="F92" s="379">
        <v>43602.43</v>
      </c>
      <c r="G92" s="380">
        <f t="shared" ref="G92:G99" si="15">+F92*E92</f>
        <v>52322.915999999997</v>
      </c>
      <c r="H92" s="69" t="e">
        <f>+IF(J92&gt;E92,J92-E92,0)</f>
        <v>#REF!</v>
      </c>
      <c r="I92" s="81" t="e">
        <f t="shared" ref="I92:I99" si="16">+IF(J92&lt;E92,E92-J92,0)</f>
        <v>#REF!</v>
      </c>
      <c r="J92" s="147" t="e">
        <f>+'ACTA DE LIQUIDACION'!J92</f>
        <v>#REF!</v>
      </c>
      <c r="K92" s="370" t="e">
        <f t="shared" ref="K92:K99" si="17">+H92*F92</f>
        <v>#REF!</v>
      </c>
      <c r="L92" s="372" t="e">
        <f t="shared" ref="L92:L99" si="18">+I92*F92</f>
        <v>#REF!</v>
      </c>
      <c r="M92" s="603" t="e">
        <f t="shared" ref="M92:M99" si="19">+F92*J92</f>
        <v>#REF!</v>
      </c>
      <c r="N92" s="604"/>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row>
    <row r="93" spans="2:88" s="4" customFormat="1" ht="25.5" customHeight="1">
      <c r="B93" s="66">
        <v>3.2</v>
      </c>
      <c r="C93" s="106" t="s">
        <v>187</v>
      </c>
      <c r="D93" s="64" t="s">
        <v>86</v>
      </c>
      <c r="E93" s="82">
        <v>4.7</v>
      </c>
      <c r="F93" s="378">
        <v>368428.6</v>
      </c>
      <c r="G93" s="381">
        <f t="shared" si="15"/>
        <v>1731614.42</v>
      </c>
      <c r="H93" s="62" t="e">
        <f t="shared" ref="H93:H99" si="20">+IF(J93&gt;E93,J93-E93,0)</f>
        <v>#REF!</v>
      </c>
      <c r="I93" s="81" t="e">
        <f t="shared" si="16"/>
        <v>#REF!</v>
      </c>
      <c r="J93" s="147" t="e">
        <f>+'ACTA DE LIQUIDACION'!J93</f>
        <v>#REF!</v>
      </c>
      <c r="K93" s="370" t="e">
        <f t="shared" si="17"/>
        <v>#REF!</v>
      </c>
      <c r="L93" s="372" t="e">
        <f t="shared" si="18"/>
        <v>#REF!</v>
      </c>
      <c r="M93" s="605" t="e">
        <f t="shared" si="19"/>
        <v>#REF!</v>
      </c>
      <c r="N93" s="606"/>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row>
    <row r="94" spans="2:88" s="4" customFormat="1" ht="25.5" customHeight="1">
      <c r="B94" s="66">
        <v>3.3</v>
      </c>
      <c r="C94" s="106" t="s">
        <v>188</v>
      </c>
      <c r="D94" s="64" t="s">
        <v>189</v>
      </c>
      <c r="E94" s="82">
        <v>25</v>
      </c>
      <c r="F94" s="378">
        <v>39353.56</v>
      </c>
      <c r="G94" s="381">
        <f t="shared" si="15"/>
        <v>983839</v>
      </c>
      <c r="H94" s="62" t="e">
        <f t="shared" si="20"/>
        <v>#REF!</v>
      </c>
      <c r="I94" s="81" t="e">
        <f t="shared" si="16"/>
        <v>#REF!</v>
      </c>
      <c r="J94" s="147" t="e">
        <f>+'ACTA DE LIQUIDACION'!J94</f>
        <v>#REF!</v>
      </c>
      <c r="K94" s="370" t="e">
        <f t="shared" si="17"/>
        <v>#REF!</v>
      </c>
      <c r="L94" s="372" t="e">
        <f t="shared" si="18"/>
        <v>#REF!</v>
      </c>
      <c r="M94" s="605" t="e">
        <f t="shared" si="19"/>
        <v>#REF!</v>
      </c>
      <c r="N94" s="606"/>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row>
    <row r="95" spans="2:88" s="4" customFormat="1" ht="25.5" customHeight="1">
      <c r="B95" s="66">
        <v>3.4</v>
      </c>
      <c r="C95" s="106" t="s">
        <v>190</v>
      </c>
      <c r="D95" s="64" t="s">
        <v>162</v>
      </c>
      <c r="E95" s="82">
        <v>9</v>
      </c>
      <c r="F95" s="378">
        <v>30150.49</v>
      </c>
      <c r="G95" s="381">
        <f t="shared" si="15"/>
        <v>271354.41000000003</v>
      </c>
      <c r="H95" s="62" t="e">
        <f t="shared" si="20"/>
        <v>#REF!</v>
      </c>
      <c r="I95" s="81" t="e">
        <f t="shared" si="16"/>
        <v>#REF!</v>
      </c>
      <c r="J95" s="147" t="e">
        <f>+'ACTA DE LIQUIDACION'!J95</f>
        <v>#REF!</v>
      </c>
      <c r="K95" s="370" t="e">
        <f t="shared" si="17"/>
        <v>#REF!</v>
      </c>
      <c r="L95" s="372" t="e">
        <f t="shared" si="18"/>
        <v>#REF!</v>
      </c>
      <c r="M95" s="605" t="e">
        <f t="shared" si="19"/>
        <v>#REF!</v>
      </c>
      <c r="N95" s="606"/>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row>
    <row r="96" spans="2:88" s="4" customFormat="1" ht="25.5" customHeight="1">
      <c r="B96" s="66">
        <v>3.5</v>
      </c>
      <c r="C96" s="106" t="s">
        <v>191</v>
      </c>
      <c r="D96" s="64" t="s">
        <v>162</v>
      </c>
      <c r="E96" s="82">
        <v>54</v>
      </c>
      <c r="F96" s="378">
        <v>40565.29</v>
      </c>
      <c r="G96" s="381">
        <f t="shared" si="15"/>
        <v>2190525.66</v>
      </c>
      <c r="H96" s="62" t="e">
        <f t="shared" si="20"/>
        <v>#REF!</v>
      </c>
      <c r="I96" s="81" t="e">
        <f t="shared" si="16"/>
        <v>#REF!</v>
      </c>
      <c r="J96" s="147" t="e">
        <f>+'ACTA DE LIQUIDACION'!J96</f>
        <v>#REF!</v>
      </c>
      <c r="K96" s="370" t="e">
        <f t="shared" si="17"/>
        <v>#REF!</v>
      </c>
      <c r="L96" s="372" t="e">
        <f t="shared" si="18"/>
        <v>#REF!</v>
      </c>
      <c r="M96" s="605" t="e">
        <f t="shared" si="19"/>
        <v>#REF!</v>
      </c>
      <c r="N96" s="606"/>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row>
    <row r="97" spans="2:88" s="4" customFormat="1" ht="25.5" customHeight="1">
      <c r="B97" s="66">
        <v>3.6</v>
      </c>
      <c r="C97" s="106" t="s">
        <v>192</v>
      </c>
      <c r="D97" s="64" t="s">
        <v>193</v>
      </c>
      <c r="E97" s="82">
        <v>12</v>
      </c>
      <c r="F97" s="378">
        <v>6725.87</v>
      </c>
      <c r="G97" s="381">
        <f t="shared" si="15"/>
        <v>80710.44</v>
      </c>
      <c r="H97" s="62" t="e">
        <f t="shared" si="20"/>
        <v>#REF!</v>
      </c>
      <c r="I97" s="81" t="e">
        <f t="shared" si="16"/>
        <v>#REF!</v>
      </c>
      <c r="J97" s="147" t="e">
        <f>+'ACTA DE LIQUIDACION'!J97</f>
        <v>#REF!</v>
      </c>
      <c r="K97" s="370" t="e">
        <f t="shared" si="17"/>
        <v>#REF!</v>
      </c>
      <c r="L97" s="372" t="e">
        <f t="shared" si="18"/>
        <v>#REF!</v>
      </c>
      <c r="M97" s="605" t="e">
        <f t="shared" si="19"/>
        <v>#REF!</v>
      </c>
      <c r="N97" s="606"/>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row>
    <row r="98" spans="2:88" s="4" customFormat="1" ht="25.5" customHeight="1">
      <c r="B98" s="66">
        <v>3.7</v>
      </c>
      <c r="C98" s="106" t="s">
        <v>194</v>
      </c>
      <c r="D98" s="64" t="s">
        <v>189</v>
      </c>
      <c r="E98" s="82">
        <v>8</v>
      </c>
      <c r="F98" s="378">
        <v>12348.88</v>
      </c>
      <c r="G98" s="381">
        <f t="shared" si="15"/>
        <v>98791.039999999994</v>
      </c>
      <c r="H98" s="62" t="e">
        <f t="shared" si="20"/>
        <v>#REF!</v>
      </c>
      <c r="I98" s="81" t="e">
        <f t="shared" si="16"/>
        <v>#REF!</v>
      </c>
      <c r="J98" s="147" t="e">
        <f>+'ACTA DE LIQUIDACION'!J98</f>
        <v>#REF!</v>
      </c>
      <c r="K98" s="370" t="e">
        <f t="shared" si="17"/>
        <v>#REF!</v>
      </c>
      <c r="L98" s="372" t="e">
        <f t="shared" si="18"/>
        <v>#REF!</v>
      </c>
      <c r="M98" s="605" t="e">
        <f t="shared" si="19"/>
        <v>#REF!</v>
      </c>
      <c r="N98" s="606"/>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row>
    <row r="99" spans="2:88" s="4" customFormat="1" ht="25.5" customHeight="1" thickBot="1">
      <c r="B99" s="59">
        <v>3.8</v>
      </c>
      <c r="C99" s="103" t="s">
        <v>195</v>
      </c>
      <c r="D99" s="57" t="s">
        <v>193</v>
      </c>
      <c r="E99" s="80">
        <v>1</v>
      </c>
      <c r="F99" s="387">
        <v>1461284.9</v>
      </c>
      <c r="G99" s="386">
        <f t="shared" si="15"/>
        <v>1461284.9</v>
      </c>
      <c r="H99" s="55" t="e">
        <f t="shared" si="20"/>
        <v>#REF!</v>
      </c>
      <c r="I99" s="79" t="e">
        <f t="shared" si="16"/>
        <v>#REF!</v>
      </c>
      <c r="J99" s="224" t="e">
        <f>+'ACTA DE LIQUIDACION'!J99</f>
        <v>#REF!</v>
      </c>
      <c r="K99" s="370" t="e">
        <f t="shared" si="17"/>
        <v>#REF!</v>
      </c>
      <c r="L99" s="372" t="e">
        <f t="shared" si="18"/>
        <v>#REF!</v>
      </c>
      <c r="M99" s="616" t="e">
        <f t="shared" si="19"/>
        <v>#REF!</v>
      </c>
      <c r="N99" s="617"/>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row>
    <row r="100" spans="2:88" s="1" customFormat="1" ht="26.25" customHeight="1" thickBot="1">
      <c r="B100" s="140"/>
      <c r="C100" s="139"/>
      <c r="D100" s="139"/>
      <c r="E100" s="668" t="s">
        <v>24</v>
      </c>
      <c r="F100" s="669"/>
      <c r="G100" s="260">
        <f>SUM(G92:G99)</f>
        <v>6870442.7860000003</v>
      </c>
      <c r="H100" s="137"/>
      <c r="I100" s="134"/>
      <c r="J100" s="134"/>
      <c r="K100" s="245" t="e">
        <f>SUM(K92:K99)</f>
        <v>#REF!</v>
      </c>
      <c r="L100" s="245" t="e">
        <f>SUM(L92:L99)</f>
        <v>#REF!</v>
      </c>
      <c r="M100" s="671" t="e">
        <f>SUM(M92:N99)</f>
        <v>#REF!</v>
      </c>
      <c r="N100" s="672"/>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row>
    <row r="101" spans="2:88" s="134" customFormat="1" ht="8.25" customHeight="1" thickBot="1">
      <c r="B101" s="140"/>
      <c r="C101" s="139"/>
      <c r="D101" s="139"/>
      <c r="E101" s="139"/>
      <c r="F101" s="137"/>
      <c r="G101" s="137"/>
      <c r="H101" s="137"/>
      <c r="I101" s="138"/>
      <c r="J101" s="137"/>
      <c r="K101" s="136"/>
      <c r="L101" s="136"/>
      <c r="M101" s="136"/>
      <c r="N101" s="136"/>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row>
    <row r="102" spans="2:88" s="4" customFormat="1" ht="15.75" customHeight="1" thickBot="1">
      <c r="B102" s="78">
        <v>4</v>
      </c>
      <c r="C102" s="133" t="s">
        <v>27</v>
      </c>
      <c r="D102" s="132"/>
      <c r="E102" s="132"/>
      <c r="F102" s="132"/>
      <c r="G102" s="132"/>
      <c r="H102" s="126"/>
      <c r="I102" s="126"/>
      <c r="J102" s="127"/>
      <c r="K102" s="132"/>
      <c r="L102" s="132"/>
      <c r="M102" s="132"/>
      <c r="N102" s="131"/>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row>
    <row r="103" spans="2:88" s="4" customFormat="1" ht="25.5" customHeight="1">
      <c r="B103" s="114">
        <v>4.0999999999999996</v>
      </c>
      <c r="C103" s="113" t="s">
        <v>196</v>
      </c>
      <c r="D103" s="130"/>
      <c r="E103" s="129"/>
      <c r="F103" s="392"/>
      <c r="G103" s="380"/>
      <c r="H103" s="246"/>
      <c r="I103" s="247"/>
      <c r="J103" s="359"/>
      <c r="K103" s="370"/>
      <c r="L103" s="372"/>
      <c r="M103" s="603"/>
      <c r="N103" s="604"/>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row>
    <row r="104" spans="2:88" s="4" customFormat="1" ht="46.5" customHeight="1">
      <c r="B104" s="66" t="s">
        <v>197</v>
      </c>
      <c r="C104" s="106" t="s">
        <v>198</v>
      </c>
      <c r="D104" s="64" t="s">
        <v>199</v>
      </c>
      <c r="E104" s="82">
        <v>24</v>
      </c>
      <c r="F104" s="393">
        <v>148889.69</v>
      </c>
      <c r="G104" s="381">
        <f t="shared" ref="G104:G128" si="21">+F104*E104</f>
        <v>3573352.56</v>
      </c>
      <c r="H104" s="62">
        <f>+IF(J104&gt;E104,J104-E104,0)</f>
        <v>4</v>
      </c>
      <c r="I104" s="81">
        <f t="shared" ref="I104:I123" si="22">+IF(J104&lt;E104,E104-J104,0)</f>
        <v>0</v>
      </c>
      <c r="J104" s="327">
        <v>28</v>
      </c>
      <c r="K104" s="370">
        <f t="shared" ref="K104:K167" si="23">+H104*F104</f>
        <v>595558.76</v>
      </c>
      <c r="L104" s="372">
        <f t="shared" ref="L104:L167" si="24">+I104*F104</f>
        <v>0</v>
      </c>
      <c r="M104" s="605">
        <f t="shared" ref="M104:M128" si="25">+F104*J104</f>
        <v>4168911.3200000003</v>
      </c>
      <c r="N104" s="606"/>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row>
    <row r="105" spans="2:88" s="4" customFormat="1" ht="46.5" customHeight="1">
      <c r="B105" s="66" t="s">
        <v>200</v>
      </c>
      <c r="C105" s="106" t="s">
        <v>201</v>
      </c>
      <c r="D105" s="64" t="s">
        <v>199</v>
      </c>
      <c r="E105" s="82"/>
      <c r="F105" s="393"/>
      <c r="G105" s="381">
        <f t="shared" si="21"/>
        <v>0</v>
      </c>
      <c r="H105" s="62">
        <f t="shared" ref="H105:H167" si="26">+IF(J105&gt;E105,J105-E105,0)</f>
        <v>0</v>
      </c>
      <c r="I105" s="81">
        <f t="shared" si="22"/>
        <v>0</v>
      </c>
      <c r="J105" s="319"/>
      <c r="K105" s="370">
        <f t="shared" si="23"/>
        <v>0</v>
      </c>
      <c r="L105" s="372">
        <f t="shared" si="24"/>
        <v>0</v>
      </c>
      <c r="M105" s="605">
        <f t="shared" si="25"/>
        <v>0</v>
      </c>
      <c r="N105" s="606"/>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row>
    <row r="106" spans="2:88" s="4" customFormat="1" ht="53.25" customHeight="1">
      <c r="B106" s="66" t="s">
        <v>202</v>
      </c>
      <c r="C106" s="106" t="s">
        <v>203</v>
      </c>
      <c r="D106" s="64" t="s">
        <v>199</v>
      </c>
      <c r="E106" s="82"/>
      <c r="F106" s="393">
        <v>169009.78</v>
      </c>
      <c r="G106" s="381">
        <f t="shared" si="21"/>
        <v>0</v>
      </c>
      <c r="H106" s="62">
        <f t="shared" si="26"/>
        <v>3</v>
      </c>
      <c r="I106" s="81">
        <f t="shared" si="22"/>
        <v>0</v>
      </c>
      <c r="J106" s="319">
        <v>3</v>
      </c>
      <c r="K106" s="370">
        <f t="shared" si="23"/>
        <v>507029.33999999997</v>
      </c>
      <c r="L106" s="372">
        <f t="shared" si="24"/>
        <v>0</v>
      </c>
      <c r="M106" s="605">
        <f t="shared" si="25"/>
        <v>507029.33999999997</v>
      </c>
      <c r="N106" s="606"/>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row>
    <row r="107" spans="2:88" s="4" customFormat="1" ht="40.5" customHeight="1">
      <c r="B107" s="66" t="s">
        <v>204</v>
      </c>
      <c r="C107" s="106" t="s">
        <v>205</v>
      </c>
      <c r="D107" s="64" t="s">
        <v>199</v>
      </c>
      <c r="E107" s="82">
        <v>10</v>
      </c>
      <c r="F107" s="393">
        <v>169009.78</v>
      </c>
      <c r="G107" s="381">
        <f t="shared" si="21"/>
        <v>1690097.8</v>
      </c>
      <c r="H107" s="62">
        <f t="shared" si="26"/>
        <v>16</v>
      </c>
      <c r="I107" s="81">
        <f t="shared" si="22"/>
        <v>0</v>
      </c>
      <c r="J107" s="319">
        <v>26</v>
      </c>
      <c r="K107" s="370">
        <f t="shared" si="23"/>
        <v>2704156.48</v>
      </c>
      <c r="L107" s="372">
        <f t="shared" si="24"/>
        <v>0</v>
      </c>
      <c r="M107" s="605">
        <f t="shared" si="25"/>
        <v>4394254.28</v>
      </c>
      <c r="N107" s="606"/>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row>
    <row r="108" spans="2:88" s="4" customFormat="1" ht="46.5" customHeight="1">
      <c r="B108" s="66" t="s">
        <v>206</v>
      </c>
      <c r="C108" s="106" t="s">
        <v>207</v>
      </c>
      <c r="D108" s="64" t="s">
        <v>199</v>
      </c>
      <c r="E108" s="82"/>
      <c r="F108" s="393"/>
      <c r="G108" s="381">
        <f t="shared" si="21"/>
        <v>0</v>
      </c>
      <c r="H108" s="62">
        <f t="shared" si="26"/>
        <v>0</v>
      </c>
      <c r="I108" s="81">
        <f t="shared" si="22"/>
        <v>0</v>
      </c>
      <c r="J108" s="319"/>
      <c r="K108" s="370">
        <f t="shared" si="23"/>
        <v>0</v>
      </c>
      <c r="L108" s="372">
        <f t="shared" si="24"/>
        <v>0</v>
      </c>
      <c r="M108" s="605">
        <f t="shared" si="25"/>
        <v>0</v>
      </c>
      <c r="N108" s="606"/>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row>
    <row r="109" spans="2:88" s="4" customFormat="1" ht="33" customHeight="1">
      <c r="B109" s="66" t="s">
        <v>208</v>
      </c>
      <c r="C109" s="106" t="s">
        <v>209</v>
      </c>
      <c r="D109" s="64" t="s">
        <v>199</v>
      </c>
      <c r="E109" s="82"/>
      <c r="F109" s="393">
        <v>247406.76</v>
      </c>
      <c r="G109" s="381">
        <f t="shared" si="21"/>
        <v>0</v>
      </c>
      <c r="H109" s="62">
        <f t="shared" si="26"/>
        <v>7</v>
      </c>
      <c r="I109" s="81">
        <f t="shared" si="22"/>
        <v>0</v>
      </c>
      <c r="J109" s="319">
        <v>7</v>
      </c>
      <c r="K109" s="370">
        <f t="shared" si="23"/>
        <v>1731847.32</v>
      </c>
      <c r="L109" s="372">
        <f t="shared" si="24"/>
        <v>0</v>
      </c>
      <c r="M109" s="605">
        <f t="shared" si="25"/>
        <v>1731847.32</v>
      </c>
      <c r="N109" s="606"/>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row>
    <row r="110" spans="2:88" s="4" customFormat="1" ht="38.25" customHeight="1">
      <c r="B110" s="66" t="s">
        <v>210</v>
      </c>
      <c r="C110" s="106" t="s">
        <v>211</v>
      </c>
      <c r="D110" s="64" t="s">
        <v>199</v>
      </c>
      <c r="E110" s="82"/>
      <c r="F110" s="393"/>
      <c r="G110" s="381">
        <f t="shared" si="21"/>
        <v>0</v>
      </c>
      <c r="H110" s="62">
        <f t="shared" si="26"/>
        <v>0</v>
      </c>
      <c r="I110" s="81">
        <f t="shared" si="22"/>
        <v>0</v>
      </c>
      <c r="J110" s="319"/>
      <c r="K110" s="370">
        <f t="shared" si="23"/>
        <v>0</v>
      </c>
      <c r="L110" s="372">
        <f t="shared" si="24"/>
        <v>0</v>
      </c>
      <c r="M110" s="605">
        <f t="shared" si="25"/>
        <v>0</v>
      </c>
      <c r="N110" s="606"/>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row>
    <row r="111" spans="2:88" s="4" customFormat="1" ht="30" customHeight="1">
      <c r="B111" s="66" t="s">
        <v>212</v>
      </c>
      <c r="C111" s="106" t="s">
        <v>213</v>
      </c>
      <c r="D111" s="64" t="s">
        <v>199</v>
      </c>
      <c r="E111" s="82">
        <v>26</v>
      </c>
      <c r="F111" s="393">
        <v>247406.76</v>
      </c>
      <c r="G111" s="381">
        <v>6432575.7199999997</v>
      </c>
      <c r="H111" s="62">
        <f t="shared" si="26"/>
        <v>49</v>
      </c>
      <c r="I111" s="81">
        <f t="shared" si="22"/>
        <v>0</v>
      </c>
      <c r="J111" s="319">
        <v>75</v>
      </c>
      <c r="K111" s="370">
        <f t="shared" si="23"/>
        <v>12122931.24</v>
      </c>
      <c r="L111" s="372">
        <f t="shared" si="24"/>
        <v>0</v>
      </c>
      <c r="M111" s="605">
        <f t="shared" si="25"/>
        <v>18555507</v>
      </c>
      <c r="N111" s="606"/>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row>
    <row r="112" spans="2:88" s="4" customFormat="1" ht="29.25" customHeight="1">
      <c r="B112" s="66" t="s">
        <v>214</v>
      </c>
      <c r="C112" s="106" t="s">
        <v>215</v>
      </c>
      <c r="D112" s="64" t="s">
        <v>199</v>
      </c>
      <c r="E112" s="82">
        <v>5</v>
      </c>
      <c r="F112" s="393">
        <v>202775.53</v>
      </c>
      <c r="G112" s="381">
        <v>1013877.66</v>
      </c>
      <c r="H112" s="62">
        <f t="shared" si="26"/>
        <v>0</v>
      </c>
      <c r="I112" s="81">
        <f t="shared" si="22"/>
        <v>5</v>
      </c>
      <c r="J112" s="319">
        <v>0</v>
      </c>
      <c r="K112" s="370">
        <f t="shared" si="23"/>
        <v>0</v>
      </c>
      <c r="L112" s="372">
        <f t="shared" si="24"/>
        <v>1013877.65</v>
      </c>
      <c r="M112" s="605">
        <f t="shared" si="25"/>
        <v>0</v>
      </c>
      <c r="N112" s="606"/>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row>
    <row r="113" spans="2:88" s="4" customFormat="1" ht="30.75" customHeight="1">
      <c r="B113" s="66" t="s">
        <v>216</v>
      </c>
      <c r="C113" s="106" t="s">
        <v>217</v>
      </c>
      <c r="D113" s="64" t="s">
        <v>199</v>
      </c>
      <c r="E113" s="82">
        <v>44</v>
      </c>
      <c r="F113" s="393">
        <v>216484.63</v>
      </c>
      <c r="G113" s="381">
        <f t="shared" si="21"/>
        <v>9525323.7200000007</v>
      </c>
      <c r="H113" s="62">
        <f t="shared" si="26"/>
        <v>0</v>
      </c>
      <c r="I113" s="81">
        <f t="shared" si="22"/>
        <v>44</v>
      </c>
      <c r="J113" s="319">
        <v>0</v>
      </c>
      <c r="K113" s="370">
        <f t="shared" si="23"/>
        <v>0</v>
      </c>
      <c r="L113" s="372">
        <f t="shared" si="24"/>
        <v>9525323.7200000007</v>
      </c>
      <c r="M113" s="605">
        <f t="shared" si="25"/>
        <v>0</v>
      </c>
      <c r="N113" s="606"/>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row>
    <row r="114" spans="2:88" s="4" customFormat="1" ht="30.75" customHeight="1">
      <c r="B114" s="66" t="s">
        <v>218</v>
      </c>
      <c r="C114" s="106" t="s">
        <v>219</v>
      </c>
      <c r="D114" s="64" t="s">
        <v>199</v>
      </c>
      <c r="E114" s="82">
        <v>4</v>
      </c>
      <c r="F114" s="393">
        <v>255471.3</v>
      </c>
      <c r="G114" s="381">
        <f t="shared" si="21"/>
        <v>1021885.2</v>
      </c>
      <c r="H114" s="62">
        <f t="shared" si="26"/>
        <v>2</v>
      </c>
      <c r="I114" s="81">
        <f t="shared" si="22"/>
        <v>0</v>
      </c>
      <c r="J114" s="319">
        <v>6</v>
      </c>
      <c r="K114" s="370">
        <f t="shared" si="23"/>
        <v>510942.6</v>
      </c>
      <c r="L114" s="372">
        <f t="shared" si="24"/>
        <v>0</v>
      </c>
      <c r="M114" s="605">
        <f t="shared" si="25"/>
        <v>1532827.7999999998</v>
      </c>
      <c r="N114" s="606"/>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row>
    <row r="115" spans="2:88" s="4" customFormat="1" ht="30" customHeight="1">
      <c r="B115" s="66" t="s">
        <v>220</v>
      </c>
      <c r="C115" s="106" t="s">
        <v>221</v>
      </c>
      <c r="D115" s="64" t="s">
        <v>199</v>
      </c>
      <c r="E115" s="82">
        <v>4</v>
      </c>
      <c r="F115" s="393">
        <v>205345.02</v>
      </c>
      <c r="G115" s="381">
        <f t="shared" si="21"/>
        <v>821380.08</v>
      </c>
      <c r="H115" s="62">
        <f t="shared" si="26"/>
        <v>0</v>
      </c>
      <c r="I115" s="81">
        <f t="shared" si="22"/>
        <v>3</v>
      </c>
      <c r="J115" s="319">
        <v>1</v>
      </c>
      <c r="K115" s="370">
        <f t="shared" si="23"/>
        <v>0</v>
      </c>
      <c r="L115" s="372">
        <f t="shared" si="24"/>
        <v>616035.05999999994</v>
      </c>
      <c r="M115" s="605">
        <f t="shared" si="25"/>
        <v>205345.02</v>
      </c>
      <c r="N115" s="606"/>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row>
    <row r="116" spans="2:88" s="4" customFormat="1" ht="27.75" customHeight="1">
      <c r="B116" s="66" t="s">
        <v>222</v>
      </c>
      <c r="C116" s="106" t="s">
        <v>223</v>
      </c>
      <c r="D116" s="64" t="s">
        <v>199</v>
      </c>
      <c r="E116" s="82">
        <v>1</v>
      </c>
      <c r="F116" s="393">
        <v>180266.59</v>
      </c>
      <c r="G116" s="381">
        <f t="shared" si="21"/>
        <v>180266.59</v>
      </c>
      <c r="H116" s="62">
        <f t="shared" si="26"/>
        <v>0</v>
      </c>
      <c r="I116" s="81">
        <f t="shared" si="22"/>
        <v>1</v>
      </c>
      <c r="J116" s="319">
        <v>0</v>
      </c>
      <c r="K116" s="370">
        <f t="shared" si="23"/>
        <v>0</v>
      </c>
      <c r="L116" s="372">
        <f t="shared" si="24"/>
        <v>180266.59</v>
      </c>
      <c r="M116" s="605">
        <f t="shared" si="25"/>
        <v>0</v>
      </c>
      <c r="N116" s="606"/>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row>
    <row r="117" spans="2:88" s="4" customFormat="1" ht="28.5" customHeight="1">
      <c r="B117" s="66" t="s">
        <v>224</v>
      </c>
      <c r="C117" s="106" t="s">
        <v>225</v>
      </c>
      <c r="D117" s="64" t="s">
        <v>199</v>
      </c>
      <c r="E117" s="82">
        <v>5</v>
      </c>
      <c r="F117" s="393">
        <v>777264.17</v>
      </c>
      <c r="G117" s="381">
        <f t="shared" si="21"/>
        <v>3886320.85</v>
      </c>
      <c r="H117" s="62">
        <f t="shared" si="26"/>
        <v>0</v>
      </c>
      <c r="I117" s="81">
        <f t="shared" si="22"/>
        <v>5</v>
      </c>
      <c r="J117" s="319">
        <v>0</v>
      </c>
      <c r="K117" s="370">
        <f t="shared" si="23"/>
        <v>0</v>
      </c>
      <c r="L117" s="372">
        <f t="shared" si="24"/>
        <v>3886320.85</v>
      </c>
      <c r="M117" s="605">
        <f t="shared" si="25"/>
        <v>0</v>
      </c>
      <c r="N117" s="606"/>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row>
    <row r="118" spans="2:88" s="4" customFormat="1" ht="58.5" customHeight="1">
      <c r="B118" s="66" t="s">
        <v>226</v>
      </c>
      <c r="C118" s="106" t="s">
        <v>227</v>
      </c>
      <c r="D118" s="64" t="s">
        <v>199</v>
      </c>
      <c r="E118" s="82"/>
      <c r="F118" s="393"/>
      <c r="G118" s="381">
        <f t="shared" si="21"/>
        <v>0</v>
      </c>
      <c r="H118" s="62">
        <f t="shared" si="26"/>
        <v>0</v>
      </c>
      <c r="I118" s="81">
        <f t="shared" si="22"/>
        <v>0</v>
      </c>
      <c r="J118" s="319"/>
      <c r="K118" s="370">
        <f t="shared" si="23"/>
        <v>0</v>
      </c>
      <c r="L118" s="372">
        <f t="shared" si="24"/>
        <v>0</v>
      </c>
      <c r="M118" s="605">
        <f t="shared" si="25"/>
        <v>0</v>
      </c>
      <c r="N118" s="606"/>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row>
    <row r="119" spans="2:88" s="4" customFormat="1" ht="35.25" customHeight="1">
      <c r="B119" s="66" t="s">
        <v>228</v>
      </c>
      <c r="C119" s="106" t="s">
        <v>229</v>
      </c>
      <c r="D119" s="64" t="s">
        <v>199</v>
      </c>
      <c r="E119" s="82">
        <v>8</v>
      </c>
      <c r="F119" s="393">
        <v>95445.59</v>
      </c>
      <c r="G119" s="381">
        <f t="shared" si="21"/>
        <v>763564.72</v>
      </c>
      <c r="H119" s="62">
        <f t="shared" si="26"/>
        <v>0</v>
      </c>
      <c r="I119" s="81">
        <f t="shared" si="22"/>
        <v>4</v>
      </c>
      <c r="J119" s="319">
        <v>4</v>
      </c>
      <c r="K119" s="370">
        <f t="shared" si="23"/>
        <v>0</v>
      </c>
      <c r="L119" s="372">
        <f t="shared" si="24"/>
        <v>381782.36</v>
      </c>
      <c r="M119" s="605">
        <f t="shared" si="25"/>
        <v>381782.36</v>
      </c>
      <c r="N119" s="606"/>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row>
    <row r="120" spans="2:88" s="4" customFormat="1" ht="36" customHeight="1">
      <c r="B120" s="66" t="s">
        <v>230</v>
      </c>
      <c r="C120" s="106" t="s">
        <v>231</v>
      </c>
      <c r="D120" s="64" t="s">
        <v>199</v>
      </c>
      <c r="E120" s="82">
        <v>3</v>
      </c>
      <c r="F120" s="393">
        <v>82056.83</v>
      </c>
      <c r="G120" s="381">
        <f t="shared" si="21"/>
        <v>246170.49</v>
      </c>
      <c r="H120" s="62">
        <f t="shared" si="26"/>
        <v>0</v>
      </c>
      <c r="I120" s="81">
        <f t="shared" si="22"/>
        <v>0</v>
      </c>
      <c r="J120" s="319">
        <v>3</v>
      </c>
      <c r="K120" s="370">
        <f t="shared" si="23"/>
        <v>0</v>
      </c>
      <c r="L120" s="372">
        <f t="shared" si="24"/>
        <v>0</v>
      </c>
      <c r="M120" s="605">
        <f t="shared" si="25"/>
        <v>246170.49</v>
      </c>
      <c r="N120" s="606"/>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row>
    <row r="121" spans="2:88" s="4" customFormat="1" ht="30.75" customHeight="1">
      <c r="B121" s="66" t="s">
        <v>232</v>
      </c>
      <c r="C121" s="106" t="s">
        <v>233</v>
      </c>
      <c r="D121" s="64" t="s">
        <v>199</v>
      </c>
      <c r="E121" s="82">
        <v>1</v>
      </c>
      <c r="F121" s="393">
        <v>99035.33</v>
      </c>
      <c r="G121" s="381">
        <f t="shared" si="21"/>
        <v>99035.33</v>
      </c>
      <c r="H121" s="62">
        <f t="shared" si="26"/>
        <v>1</v>
      </c>
      <c r="I121" s="81">
        <f t="shared" si="22"/>
        <v>0</v>
      </c>
      <c r="J121" s="319">
        <v>2</v>
      </c>
      <c r="K121" s="370">
        <f t="shared" si="23"/>
        <v>99035.33</v>
      </c>
      <c r="L121" s="372">
        <f t="shared" si="24"/>
        <v>0</v>
      </c>
      <c r="M121" s="605">
        <f t="shared" si="25"/>
        <v>198070.66</v>
      </c>
      <c r="N121" s="606"/>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row>
    <row r="122" spans="2:88" s="4" customFormat="1" ht="29.25" customHeight="1">
      <c r="B122" s="66" t="s">
        <v>234</v>
      </c>
      <c r="C122" s="106" t="s">
        <v>235</v>
      </c>
      <c r="D122" s="64" t="s">
        <v>199</v>
      </c>
      <c r="E122" s="82"/>
      <c r="F122" s="393"/>
      <c r="G122" s="381">
        <f t="shared" si="21"/>
        <v>0</v>
      </c>
      <c r="H122" s="62">
        <f t="shared" si="26"/>
        <v>0</v>
      </c>
      <c r="I122" s="81">
        <f t="shared" si="22"/>
        <v>0</v>
      </c>
      <c r="J122" s="319"/>
      <c r="K122" s="370">
        <f t="shared" si="23"/>
        <v>0</v>
      </c>
      <c r="L122" s="372">
        <f t="shared" si="24"/>
        <v>0</v>
      </c>
      <c r="M122" s="605">
        <f t="shared" si="25"/>
        <v>0</v>
      </c>
      <c r="N122" s="606"/>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row>
    <row r="123" spans="2:88" s="4" customFormat="1" ht="33" customHeight="1">
      <c r="B123" s="66" t="s">
        <v>236</v>
      </c>
      <c r="C123" s="106" t="s">
        <v>237</v>
      </c>
      <c r="D123" s="64" t="s">
        <v>199</v>
      </c>
      <c r="E123" s="82">
        <v>1</v>
      </c>
      <c r="F123" s="393">
        <v>744977.42</v>
      </c>
      <c r="G123" s="381">
        <f t="shared" si="21"/>
        <v>744977.42</v>
      </c>
      <c r="H123" s="62">
        <f t="shared" si="26"/>
        <v>0</v>
      </c>
      <c r="I123" s="81">
        <f t="shared" si="22"/>
        <v>1</v>
      </c>
      <c r="J123" s="319">
        <v>0</v>
      </c>
      <c r="K123" s="370">
        <f t="shared" si="23"/>
        <v>0</v>
      </c>
      <c r="L123" s="372">
        <f t="shared" si="24"/>
        <v>744977.42</v>
      </c>
      <c r="M123" s="605">
        <f t="shared" si="25"/>
        <v>0</v>
      </c>
      <c r="N123" s="606"/>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row>
    <row r="124" spans="2:88" s="4" customFormat="1" ht="23.25" customHeight="1">
      <c r="B124" s="84">
        <v>4.2</v>
      </c>
      <c r="C124" s="123" t="s">
        <v>238</v>
      </c>
      <c r="D124" s="64"/>
      <c r="E124" s="82"/>
      <c r="F124" s="393"/>
      <c r="G124" s="381"/>
      <c r="H124" s="62"/>
      <c r="I124" s="81"/>
      <c r="J124" s="319"/>
      <c r="K124" s="370"/>
      <c r="L124" s="372"/>
      <c r="M124" s="605"/>
      <c r="N124" s="606"/>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row>
    <row r="125" spans="2:88" s="4" customFormat="1" ht="30.75" customHeight="1">
      <c r="B125" s="66" t="s">
        <v>239</v>
      </c>
      <c r="C125" s="106" t="s">
        <v>240</v>
      </c>
      <c r="D125" s="64" t="s">
        <v>199</v>
      </c>
      <c r="E125" s="82">
        <v>1</v>
      </c>
      <c r="F125" s="393">
        <v>533325.51</v>
      </c>
      <c r="G125" s="381">
        <f t="shared" si="21"/>
        <v>533325.51</v>
      </c>
      <c r="H125" s="62">
        <f t="shared" si="26"/>
        <v>0</v>
      </c>
      <c r="I125" s="81">
        <f>+IF(J125&lt;E125,E125-J125,0)</f>
        <v>1</v>
      </c>
      <c r="J125" s="319">
        <v>0</v>
      </c>
      <c r="K125" s="370">
        <f t="shared" si="23"/>
        <v>0</v>
      </c>
      <c r="L125" s="372">
        <f t="shared" si="24"/>
        <v>533325.51</v>
      </c>
      <c r="M125" s="605">
        <f t="shared" si="25"/>
        <v>0</v>
      </c>
      <c r="N125" s="606"/>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row>
    <row r="126" spans="2:88" s="4" customFormat="1" ht="27" customHeight="1">
      <c r="B126" s="66" t="s">
        <v>241</v>
      </c>
      <c r="C126" s="106" t="s">
        <v>242</v>
      </c>
      <c r="D126" s="64" t="s">
        <v>199</v>
      </c>
      <c r="E126" s="82">
        <v>1</v>
      </c>
      <c r="F126" s="393">
        <v>534523.98</v>
      </c>
      <c r="G126" s="381">
        <f t="shared" si="21"/>
        <v>534523.98</v>
      </c>
      <c r="H126" s="62">
        <f t="shared" si="26"/>
        <v>0</v>
      </c>
      <c r="I126" s="81">
        <f>+IF(J126&lt;E126,E126-J126,0)</f>
        <v>1</v>
      </c>
      <c r="J126" s="319">
        <v>0</v>
      </c>
      <c r="K126" s="370">
        <f t="shared" si="23"/>
        <v>0</v>
      </c>
      <c r="L126" s="372">
        <f t="shared" si="24"/>
        <v>534523.98</v>
      </c>
      <c r="M126" s="605">
        <f t="shared" si="25"/>
        <v>0</v>
      </c>
      <c r="N126" s="606"/>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row>
    <row r="127" spans="2:88" s="4" customFormat="1" ht="28.5" customHeight="1">
      <c r="B127" s="66" t="s">
        <v>243</v>
      </c>
      <c r="C127" s="106" t="s">
        <v>244</v>
      </c>
      <c r="D127" s="64" t="s">
        <v>199</v>
      </c>
      <c r="E127" s="82">
        <v>1</v>
      </c>
      <c r="F127" s="393">
        <v>341627.34</v>
      </c>
      <c r="G127" s="381">
        <f t="shared" si="21"/>
        <v>341627.34</v>
      </c>
      <c r="H127" s="62">
        <f t="shared" si="26"/>
        <v>0</v>
      </c>
      <c r="I127" s="81">
        <f>+IF(J127&lt;E127,E127-J127,0)</f>
        <v>1</v>
      </c>
      <c r="J127" s="319">
        <v>0</v>
      </c>
      <c r="K127" s="370">
        <f t="shared" si="23"/>
        <v>0</v>
      </c>
      <c r="L127" s="372">
        <f t="shared" si="24"/>
        <v>341627.34</v>
      </c>
      <c r="M127" s="605">
        <f t="shared" si="25"/>
        <v>0</v>
      </c>
      <c r="N127" s="606"/>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row>
    <row r="128" spans="2:88" s="4" customFormat="1" ht="26.25" customHeight="1">
      <c r="B128" s="66" t="s">
        <v>245</v>
      </c>
      <c r="C128" s="106" t="s">
        <v>246</v>
      </c>
      <c r="D128" s="64" t="s">
        <v>199</v>
      </c>
      <c r="E128" s="82">
        <v>1</v>
      </c>
      <c r="F128" s="393">
        <v>341627.34</v>
      </c>
      <c r="G128" s="381">
        <f t="shared" si="21"/>
        <v>341627.34</v>
      </c>
      <c r="H128" s="62">
        <f t="shared" si="26"/>
        <v>0</v>
      </c>
      <c r="I128" s="81">
        <f>+IF(J128&lt;E128,E128-J128,0)</f>
        <v>1</v>
      </c>
      <c r="J128" s="319">
        <v>0</v>
      </c>
      <c r="K128" s="370">
        <f t="shared" si="23"/>
        <v>0</v>
      </c>
      <c r="L128" s="372">
        <f t="shared" si="24"/>
        <v>341627.34</v>
      </c>
      <c r="M128" s="605">
        <f t="shared" si="25"/>
        <v>0</v>
      </c>
      <c r="N128" s="606"/>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row>
    <row r="129" spans="2:88" s="125" customFormat="1" ht="23.25" customHeight="1">
      <c r="B129" s="84">
        <v>4.3</v>
      </c>
      <c r="C129" s="123" t="s">
        <v>247</v>
      </c>
      <c r="D129" s="100"/>
      <c r="E129" s="99"/>
      <c r="F129" s="395"/>
      <c r="G129" s="383"/>
      <c r="H129" s="62"/>
      <c r="I129" s="81"/>
      <c r="J129" s="319"/>
      <c r="K129" s="370"/>
      <c r="L129" s="372"/>
      <c r="M129" s="619"/>
      <c r="N129" s="620"/>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row>
    <row r="130" spans="2:88" s="4" customFormat="1" ht="27.75" customHeight="1">
      <c r="B130" s="66" t="s">
        <v>248</v>
      </c>
      <c r="C130" s="106" t="s">
        <v>249</v>
      </c>
      <c r="D130" s="64" t="s">
        <v>199</v>
      </c>
      <c r="E130" s="82">
        <v>1</v>
      </c>
      <c r="F130" s="393">
        <v>659578.72</v>
      </c>
      <c r="G130" s="381">
        <f t="shared" ref="G130:G149" si="27">+F130*E130</f>
        <v>659578.72</v>
      </c>
      <c r="H130" s="62">
        <f t="shared" si="26"/>
        <v>0</v>
      </c>
      <c r="I130" s="81">
        <f t="shared" ref="I130:I136" si="28">+IF(J130&lt;E130,E130-J130,0)</f>
        <v>1</v>
      </c>
      <c r="J130" s="319">
        <v>0</v>
      </c>
      <c r="K130" s="370">
        <f t="shared" si="23"/>
        <v>0</v>
      </c>
      <c r="L130" s="372">
        <f t="shared" si="24"/>
        <v>659578.72</v>
      </c>
      <c r="M130" s="605">
        <f t="shared" ref="M130:M149" si="29">+F130*J130</f>
        <v>0</v>
      </c>
      <c r="N130" s="606"/>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row>
    <row r="131" spans="2:88" s="4" customFormat="1" ht="33" customHeight="1">
      <c r="B131" s="66" t="s">
        <v>250</v>
      </c>
      <c r="C131" s="106" t="s">
        <v>251</v>
      </c>
      <c r="D131" s="64" t="s">
        <v>199</v>
      </c>
      <c r="E131" s="82">
        <v>1</v>
      </c>
      <c r="F131" s="393">
        <v>2088042.9</v>
      </c>
      <c r="G131" s="381">
        <f t="shared" si="27"/>
        <v>2088042.9</v>
      </c>
      <c r="H131" s="62">
        <f t="shared" si="26"/>
        <v>0</v>
      </c>
      <c r="I131" s="81">
        <f t="shared" si="28"/>
        <v>1</v>
      </c>
      <c r="J131" s="319">
        <v>0</v>
      </c>
      <c r="K131" s="370">
        <f t="shared" si="23"/>
        <v>0</v>
      </c>
      <c r="L131" s="372">
        <f t="shared" si="24"/>
        <v>2088042.9</v>
      </c>
      <c r="M131" s="605">
        <f t="shared" si="29"/>
        <v>0</v>
      </c>
      <c r="N131" s="606"/>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row>
    <row r="132" spans="2:88" s="4" customFormat="1" ht="27" customHeight="1">
      <c r="B132" s="66" t="s">
        <v>252</v>
      </c>
      <c r="C132" s="106" t="s">
        <v>253</v>
      </c>
      <c r="D132" s="64" t="s">
        <v>199</v>
      </c>
      <c r="E132" s="82">
        <v>1</v>
      </c>
      <c r="F132" s="393">
        <v>582729.81999999995</v>
      </c>
      <c r="G132" s="381">
        <f t="shared" si="27"/>
        <v>582729.81999999995</v>
      </c>
      <c r="H132" s="62">
        <f t="shared" si="26"/>
        <v>0</v>
      </c>
      <c r="I132" s="81">
        <f t="shared" si="28"/>
        <v>0</v>
      </c>
      <c r="J132" s="319">
        <v>1</v>
      </c>
      <c r="K132" s="370">
        <f t="shared" si="23"/>
        <v>0</v>
      </c>
      <c r="L132" s="372">
        <f t="shared" si="24"/>
        <v>0</v>
      </c>
      <c r="M132" s="605">
        <f t="shared" si="29"/>
        <v>582729.81999999995</v>
      </c>
      <c r="N132" s="606"/>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row>
    <row r="133" spans="2:88" s="4" customFormat="1" ht="26.25" customHeight="1">
      <c r="B133" s="66" t="s">
        <v>254</v>
      </c>
      <c r="C133" s="106" t="s">
        <v>255</v>
      </c>
      <c r="D133" s="64" t="s">
        <v>199</v>
      </c>
      <c r="E133" s="82">
        <v>1</v>
      </c>
      <c r="F133" s="393">
        <v>349042.61</v>
      </c>
      <c r="G133" s="381">
        <f t="shared" si="27"/>
        <v>349042.61</v>
      </c>
      <c r="H133" s="62">
        <f t="shared" si="26"/>
        <v>0</v>
      </c>
      <c r="I133" s="81">
        <f t="shared" si="28"/>
        <v>1</v>
      </c>
      <c r="J133" s="319">
        <v>0</v>
      </c>
      <c r="K133" s="370">
        <f t="shared" si="23"/>
        <v>0</v>
      </c>
      <c r="L133" s="372">
        <f t="shared" si="24"/>
        <v>349042.61</v>
      </c>
      <c r="M133" s="605">
        <f t="shared" si="29"/>
        <v>0</v>
      </c>
      <c r="N133" s="606"/>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row>
    <row r="134" spans="2:88" s="4" customFormat="1" ht="27" customHeight="1">
      <c r="B134" s="66" t="s">
        <v>256</v>
      </c>
      <c r="C134" s="106" t="s">
        <v>257</v>
      </c>
      <c r="D134" s="64" t="s">
        <v>199</v>
      </c>
      <c r="E134" s="82">
        <v>1</v>
      </c>
      <c r="F134" s="393">
        <v>129500.21</v>
      </c>
      <c r="G134" s="381">
        <f t="shared" si="27"/>
        <v>129500.21</v>
      </c>
      <c r="H134" s="62">
        <f t="shared" si="26"/>
        <v>5</v>
      </c>
      <c r="I134" s="81">
        <f t="shared" si="28"/>
        <v>0</v>
      </c>
      <c r="J134" s="319">
        <v>6</v>
      </c>
      <c r="K134" s="370">
        <f t="shared" si="23"/>
        <v>647501.05000000005</v>
      </c>
      <c r="L134" s="372">
        <f t="shared" si="24"/>
        <v>0</v>
      </c>
      <c r="M134" s="605">
        <f t="shared" si="29"/>
        <v>777001.26</v>
      </c>
      <c r="N134" s="606"/>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row>
    <row r="135" spans="2:88" s="4" customFormat="1" ht="29.25" customHeight="1">
      <c r="B135" s="66" t="s">
        <v>258</v>
      </c>
      <c r="C135" s="106" t="s">
        <v>259</v>
      </c>
      <c r="D135" s="64" t="s">
        <v>199</v>
      </c>
      <c r="E135" s="82">
        <v>13</v>
      </c>
      <c r="F135" s="393">
        <v>47651.33</v>
      </c>
      <c r="G135" s="381">
        <v>619467.23</v>
      </c>
      <c r="H135" s="62">
        <f t="shared" si="26"/>
        <v>1</v>
      </c>
      <c r="I135" s="81">
        <f t="shared" si="28"/>
        <v>0</v>
      </c>
      <c r="J135" s="319">
        <v>14</v>
      </c>
      <c r="K135" s="370">
        <f t="shared" si="23"/>
        <v>47651.33</v>
      </c>
      <c r="L135" s="372">
        <f t="shared" si="24"/>
        <v>0</v>
      </c>
      <c r="M135" s="605">
        <f t="shared" si="29"/>
        <v>667118.62</v>
      </c>
      <c r="N135" s="606"/>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row>
    <row r="136" spans="2:88" s="4" customFormat="1" ht="25.5" customHeight="1">
      <c r="B136" s="66" t="s">
        <v>260</v>
      </c>
      <c r="C136" s="106" t="s">
        <v>261</v>
      </c>
      <c r="D136" s="64" t="s">
        <v>199</v>
      </c>
      <c r="E136" s="82">
        <v>8</v>
      </c>
      <c r="F136" s="393">
        <v>54849.18</v>
      </c>
      <c r="G136" s="381">
        <v>438793.42</v>
      </c>
      <c r="H136" s="62">
        <f t="shared" si="26"/>
        <v>0</v>
      </c>
      <c r="I136" s="81">
        <f t="shared" si="28"/>
        <v>0</v>
      </c>
      <c r="J136" s="319">
        <v>8</v>
      </c>
      <c r="K136" s="370">
        <f t="shared" si="23"/>
        <v>0</v>
      </c>
      <c r="L136" s="372">
        <f t="shared" si="24"/>
        <v>0</v>
      </c>
      <c r="M136" s="605">
        <f t="shared" si="29"/>
        <v>438793.44</v>
      </c>
      <c r="N136" s="606"/>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row>
    <row r="137" spans="2:88" s="4" customFormat="1" ht="23.25" customHeight="1">
      <c r="B137" s="84">
        <v>4.4000000000000004</v>
      </c>
      <c r="C137" s="123" t="s">
        <v>262</v>
      </c>
      <c r="D137" s="64"/>
      <c r="E137" s="82"/>
      <c r="F137" s="393"/>
      <c r="G137" s="381"/>
      <c r="H137" s="62"/>
      <c r="I137" s="81"/>
      <c r="J137" s="319"/>
      <c r="K137" s="370"/>
      <c r="L137" s="372"/>
      <c r="M137" s="605"/>
      <c r="N137" s="606"/>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row>
    <row r="138" spans="2:88" s="4" customFormat="1" ht="27.75" customHeight="1">
      <c r="B138" s="66" t="s">
        <v>263</v>
      </c>
      <c r="C138" s="106" t="s">
        <v>264</v>
      </c>
      <c r="D138" s="64" t="s">
        <v>93</v>
      </c>
      <c r="E138" s="82"/>
      <c r="F138" s="393"/>
      <c r="G138" s="381">
        <f t="shared" si="27"/>
        <v>0</v>
      </c>
      <c r="H138" s="62">
        <f t="shared" si="26"/>
        <v>0</v>
      </c>
      <c r="I138" s="81">
        <f>+IF(J138&lt;E138,E138-J138,0)</f>
        <v>0</v>
      </c>
      <c r="J138" s="319">
        <v>0</v>
      </c>
      <c r="K138" s="370">
        <f t="shared" si="23"/>
        <v>0</v>
      </c>
      <c r="L138" s="372">
        <f t="shared" si="24"/>
        <v>0</v>
      </c>
      <c r="M138" s="605">
        <f t="shared" si="29"/>
        <v>0</v>
      </c>
      <c r="N138" s="606"/>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row>
    <row r="139" spans="2:88" s="4" customFormat="1" ht="27.75" customHeight="1">
      <c r="B139" s="66" t="s">
        <v>265</v>
      </c>
      <c r="C139" s="106" t="s">
        <v>266</v>
      </c>
      <c r="D139" s="64" t="s">
        <v>93</v>
      </c>
      <c r="E139" s="82">
        <v>15</v>
      </c>
      <c r="F139" s="393">
        <v>65187.040000000001</v>
      </c>
      <c r="G139" s="381">
        <v>977805.67</v>
      </c>
      <c r="H139" s="62">
        <f t="shared" si="26"/>
        <v>20.92</v>
      </c>
      <c r="I139" s="81">
        <f>+IF(J139&lt;E139,E139-J139,0)</f>
        <v>0</v>
      </c>
      <c r="J139" s="319">
        <v>35.92</v>
      </c>
      <c r="K139" s="370">
        <f t="shared" si="23"/>
        <v>1363712.8768000002</v>
      </c>
      <c r="L139" s="372">
        <f t="shared" si="24"/>
        <v>0</v>
      </c>
      <c r="M139" s="605">
        <f t="shared" si="29"/>
        <v>2341518.4768000003</v>
      </c>
      <c r="N139" s="606"/>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row>
    <row r="140" spans="2:88" s="4" customFormat="1" ht="28.5" customHeight="1">
      <c r="B140" s="66" t="s">
        <v>267</v>
      </c>
      <c r="C140" s="106" t="s">
        <v>268</v>
      </c>
      <c r="D140" s="64" t="s">
        <v>93</v>
      </c>
      <c r="E140" s="82"/>
      <c r="F140" s="393"/>
      <c r="G140" s="381">
        <f t="shared" si="27"/>
        <v>0</v>
      </c>
      <c r="H140" s="62">
        <f t="shared" si="26"/>
        <v>0</v>
      </c>
      <c r="I140" s="81">
        <f>+IF(J140&lt;E140,E140-J140,0)</f>
        <v>0</v>
      </c>
      <c r="J140" s="319">
        <v>0</v>
      </c>
      <c r="K140" s="370">
        <f t="shared" si="23"/>
        <v>0</v>
      </c>
      <c r="L140" s="372">
        <f t="shared" si="24"/>
        <v>0</v>
      </c>
      <c r="M140" s="605">
        <f t="shared" si="29"/>
        <v>0</v>
      </c>
      <c r="N140" s="606"/>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row>
    <row r="141" spans="2:88" s="4" customFormat="1" ht="29.25" customHeight="1">
      <c r="B141" s="66" t="s">
        <v>269</v>
      </c>
      <c r="C141" s="106" t="s">
        <v>270</v>
      </c>
      <c r="D141" s="64" t="s">
        <v>93</v>
      </c>
      <c r="E141" s="82">
        <v>6</v>
      </c>
      <c r="F141" s="393">
        <v>59381.16</v>
      </c>
      <c r="G141" s="381">
        <v>356286.93</v>
      </c>
      <c r="H141" s="62">
        <f t="shared" si="26"/>
        <v>0</v>
      </c>
      <c r="I141" s="81">
        <f>+IF(J141&lt;E141,E141-J141,0)</f>
        <v>0.33999999999999986</v>
      </c>
      <c r="J141" s="319">
        <v>5.66</v>
      </c>
      <c r="K141" s="370">
        <f t="shared" si="23"/>
        <v>0</v>
      </c>
      <c r="L141" s="372">
        <f t="shared" si="24"/>
        <v>20189.594399999994</v>
      </c>
      <c r="M141" s="605">
        <f t="shared" si="29"/>
        <v>336097.36560000002</v>
      </c>
      <c r="N141" s="606"/>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row>
    <row r="142" spans="2:88" s="4" customFormat="1" ht="47.25" customHeight="1">
      <c r="B142" s="66" t="s">
        <v>271</v>
      </c>
      <c r="C142" s="106" t="s">
        <v>272</v>
      </c>
      <c r="D142" s="64" t="s">
        <v>199</v>
      </c>
      <c r="E142" s="82"/>
      <c r="F142" s="393"/>
      <c r="G142" s="381">
        <f t="shared" si="27"/>
        <v>0</v>
      </c>
      <c r="H142" s="62">
        <f t="shared" si="26"/>
        <v>0</v>
      </c>
      <c r="I142" s="81">
        <f>+IF(J142&lt;E142,E142-J142,0)</f>
        <v>0</v>
      </c>
      <c r="J142" s="319">
        <v>0</v>
      </c>
      <c r="K142" s="370">
        <f t="shared" si="23"/>
        <v>0</v>
      </c>
      <c r="L142" s="372">
        <f t="shared" si="24"/>
        <v>0</v>
      </c>
      <c r="M142" s="605">
        <f t="shared" si="29"/>
        <v>0</v>
      </c>
      <c r="N142" s="606"/>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row>
    <row r="143" spans="2:88" s="4" customFormat="1" ht="23.25" customHeight="1">
      <c r="B143" s="84">
        <v>4.5</v>
      </c>
      <c r="C143" s="123" t="s">
        <v>273</v>
      </c>
      <c r="D143" s="64"/>
      <c r="E143" s="82"/>
      <c r="F143" s="393"/>
      <c r="G143" s="381"/>
      <c r="H143" s="62"/>
      <c r="I143" s="81"/>
      <c r="J143" s="319"/>
      <c r="K143" s="370"/>
      <c r="L143" s="372"/>
      <c r="M143" s="605"/>
      <c r="N143" s="606"/>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row>
    <row r="144" spans="2:88" s="4" customFormat="1" ht="23.25" customHeight="1">
      <c r="B144" s="66" t="s">
        <v>274</v>
      </c>
      <c r="C144" s="106" t="s">
        <v>275</v>
      </c>
      <c r="D144" s="64" t="s">
        <v>199</v>
      </c>
      <c r="E144" s="82"/>
      <c r="F144" s="393"/>
      <c r="G144" s="381">
        <f t="shared" si="27"/>
        <v>0</v>
      </c>
      <c r="H144" s="62">
        <f t="shared" si="26"/>
        <v>0</v>
      </c>
      <c r="I144" s="81">
        <f t="shared" ref="I144:I149" si="30">+IF(J144&lt;E144,E144-J144,0)</f>
        <v>0</v>
      </c>
      <c r="J144" s="319">
        <v>0</v>
      </c>
      <c r="K144" s="370">
        <f t="shared" si="23"/>
        <v>0</v>
      </c>
      <c r="L144" s="372">
        <f t="shared" si="24"/>
        <v>0</v>
      </c>
      <c r="M144" s="605">
        <f t="shared" si="29"/>
        <v>0</v>
      </c>
      <c r="N144" s="606"/>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row>
    <row r="145" spans="2:88" s="4" customFormat="1" ht="23.25" customHeight="1">
      <c r="B145" s="66" t="s">
        <v>276</v>
      </c>
      <c r="C145" s="106" t="s">
        <v>277</v>
      </c>
      <c r="D145" s="64" t="s">
        <v>199</v>
      </c>
      <c r="E145" s="82">
        <v>40</v>
      </c>
      <c r="F145" s="393">
        <v>212950.61</v>
      </c>
      <c r="G145" s="381">
        <v>8518024.5199999996</v>
      </c>
      <c r="H145" s="62">
        <f t="shared" si="26"/>
        <v>0</v>
      </c>
      <c r="I145" s="81">
        <f t="shared" si="30"/>
        <v>40</v>
      </c>
      <c r="J145" s="319">
        <v>0</v>
      </c>
      <c r="K145" s="370">
        <f t="shared" si="23"/>
        <v>0</v>
      </c>
      <c r="L145" s="372">
        <f t="shared" si="24"/>
        <v>8518024.3999999985</v>
      </c>
      <c r="M145" s="605">
        <f t="shared" si="29"/>
        <v>0</v>
      </c>
      <c r="N145" s="606"/>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row>
    <row r="146" spans="2:88" s="4" customFormat="1" ht="23.25" customHeight="1">
      <c r="B146" s="66" t="s">
        <v>278</v>
      </c>
      <c r="C146" s="106" t="s">
        <v>279</v>
      </c>
      <c r="D146" s="64" t="s">
        <v>199</v>
      </c>
      <c r="E146" s="82">
        <v>4</v>
      </c>
      <c r="F146" s="393">
        <v>198249.11</v>
      </c>
      <c r="G146" s="381">
        <v>792996.45</v>
      </c>
      <c r="H146" s="62">
        <f t="shared" si="26"/>
        <v>0</v>
      </c>
      <c r="I146" s="81">
        <f t="shared" si="30"/>
        <v>4</v>
      </c>
      <c r="J146" s="319">
        <v>0</v>
      </c>
      <c r="K146" s="370">
        <f t="shared" si="23"/>
        <v>0</v>
      </c>
      <c r="L146" s="372">
        <f t="shared" si="24"/>
        <v>792996.44</v>
      </c>
      <c r="M146" s="605">
        <f t="shared" si="29"/>
        <v>0</v>
      </c>
      <c r="N146" s="606"/>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row>
    <row r="147" spans="2:88" s="4" customFormat="1" ht="23.25" customHeight="1">
      <c r="B147" s="66" t="s">
        <v>280</v>
      </c>
      <c r="C147" s="106" t="s">
        <v>281</v>
      </c>
      <c r="D147" s="64" t="s">
        <v>199</v>
      </c>
      <c r="E147" s="82">
        <v>28</v>
      </c>
      <c r="F147" s="393">
        <v>228286.62</v>
      </c>
      <c r="G147" s="381">
        <v>6392025.3300000001</v>
      </c>
      <c r="H147" s="62">
        <f t="shared" si="26"/>
        <v>26</v>
      </c>
      <c r="I147" s="81">
        <f t="shared" si="30"/>
        <v>0</v>
      </c>
      <c r="J147" s="319">
        <v>54</v>
      </c>
      <c r="K147" s="370">
        <f t="shared" si="23"/>
        <v>5935452.1200000001</v>
      </c>
      <c r="L147" s="372">
        <f t="shared" si="24"/>
        <v>0</v>
      </c>
      <c r="M147" s="605">
        <f t="shared" si="29"/>
        <v>12327477.48</v>
      </c>
      <c r="N147" s="606"/>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row>
    <row r="148" spans="2:88" s="4" customFormat="1" ht="23.25" customHeight="1">
      <c r="B148" s="66" t="s">
        <v>282</v>
      </c>
      <c r="C148" s="106" t="s">
        <v>283</v>
      </c>
      <c r="D148" s="64" t="s">
        <v>199</v>
      </c>
      <c r="E148" s="82">
        <v>5</v>
      </c>
      <c r="F148" s="393">
        <v>198883.62</v>
      </c>
      <c r="G148" s="381">
        <f t="shared" si="27"/>
        <v>994418.1</v>
      </c>
      <c r="H148" s="62">
        <f t="shared" si="26"/>
        <v>0</v>
      </c>
      <c r="I148" s="81">
        <f t="shared" si="30"/>
        <v>5</v>
      </c>
      <c r="J148" s="319">
        <v>0</v>
      </c>
      <c r="K148" s="370">
        <f t="shared" si="23"/>
        <v>0</v>
      </c>
      <c r="L148" s="372">
        <f t="shared" si="24"/>
        <v>994418.1</v>
      </c>
      <c r="M148" s="605">
        <f t="shared" si="29"/>
        <v>0</v>
      </c>
      <c r="N148" s="606"/>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row>
    <row r="149" spans="2:88" s="4" customFormat="1" ht="30" customHeight="1">
      <c r="B149" s="66" t="s">
        <v>284</v>
      </c>
      <c r="C149" s="106" t="s">
        <v>285</v>
      </c>
      <c r="D149" s="64" t="s">
        <v>199</v>
      </c>
      <c r="E149" s="82">
        <v>6</v>
      </c>
      <c r="F149" s="393">
        <v>540162.11</v>
      </c>
      <c r="G149" s="381">
        <f t="shared" si="27"/>
        <v>3240972.66</v>
      </c>
      <c r="H149" s="62">
        <f t="shared" si="26"/>
        <v>1</v>
      </c>
      <c r="I149" s="81">
        <f t="shared" si="30"/>
        <v>0</v>
      </c>
      <c r="J149" s="319">
        <v>7</v>
      </c>
      <c r="K149" s="370">
        <f t="shared" si="23"/>
        <v>540162.11</v>
      </c>
      <c r="L149" s="372">
        <f t="shared" si="24"/>
        <v>0</v>
      </c>
      <c r="M149" s="605">
        <f t="shared" si="29"/>
        <v>3781134.77</v>
      </c>
      <c r="N149" s="606"/>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row>
    <row r="150" spans="2:88" s="125" customFormat="1" ht="23.25" customHeight="1">
      <c r="B150" s="84">
        <v>4.5999999999999996</v>
      </c>
      <c r="C150" s="123" t="s">
        <v>286</v>
      </c>
      <c r="D150" s="100"/>
      <c r="E150" s="99"/>
      <c r="F150" s="395"/>
      <c r="G150" s="383"/>
      <c r="H150" s="62"/>
      <c r="I150" s="81"/>
      <c r="J150" s="319"/>
      <c r="K150" s="370"/>
      <c r="L150" s="372"/>
      <c r="M150" s="619"/>
      <c r="N150" s="620"/>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row>
    <row r="151" spans="2:88" s="125" customFormat="1" ht="26.25" customHeight="1">
      <c r="B151" s="84" t="s">
        <v>287</v>
      </c>
      <c r="C151" s="123" t="s">
        <v>288</v>
      </c>
      <c r="D151" s="100"/>
      <c r="E151" s="99"/>
      <c r="F151" s="395"/>
      <c r="G151" s="383"/>
      <c r="H151" s="62"/>
      <c r="I151" s="81"/>
      <c r="J151" s="319"/>
      <c r="K151" s="370"/>
      <c r="L151" s="372"/>
      <c r="M151" s="619"/>
      <c r="N151" s="620"/>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row>
    <row r="152" spans="2:88" s="4" customFormat="1" ht="19.5" customHeight="1">
      <c r="B152" s="66" t="s">
        <v>289</v>
      </c>
      <c r="C152" s="106" t="s">
        <v>290</v>
      </c>
      <c r="D152" s="64" t="s">
        <v>199</v>
      </c>
      <c r="E152" s="82">
        <v>6</v>
      </c>
      <c r="F152" s="393">
        <v>222609.71</v>
      </c>
      <c r="G152" s="381">
        <v>1335658.29</v>
      </c>
      <c r="H152" s="62">
        <f t="shared" si="26"/>
        <v>12</v>
      </c>
      <c r="I152" s="81">
        <f>+IF(J152&lt;E152,E152-J152,0)</f>
        <v>0</v>
      </c>
      <c r="J152" s="319">
        <v>18</v>
      </c>
      <c r="K152" s="370">
        <f t="shared" si="23"/>
        <v>2671316.52</v>
      </c>
      <c r="L152" s="372">
        <f t="shared" si="24"/>
        <v>0</v>
      </c>
      <c r="M152" s="605">
        <f>+F152*J152</f>
        <v>4006974.78</v>
      </c>
      <c r="N152" s="606"/>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row>
    <row r="153" spans="2:88" s="4" customFormat="1" ht="23.25" customHeight="1">
      <c r="B153" s="66" t="s">
        <v>291</v>
      </c>
      <c r="C153" s="106" t="s">
        <v>292</v>
      </c>
      <c r="D153" s="64" t="s">
        <v>199</v>
      </c>
      <c r="E153" s="82">
        <v>1</v>
      </c>
      <c r="F153" s="393">
        <v>272257.49</v>
      </c>
      <c r="G153" s="381">
        <f>+F153*E153</f>
        <v>272257.49</v>
      </c>
      <c r="H153" s="62">
        <f t="shared" si="26"/>
        <v>0</v>
      </c>
      <c r="I153" s="81">
        <f>+IF(J153&lt;E153,E153-J153,0)</f>
        <v>1</v>
      </c>
      <c r="J153" s="319">
        <v>0</v>
      </c>
      <c r="K153" s="370">
        <f t="shared" si="23"/>
        <v>0</v>
      </c>
      <c r="L153" s="372">
        <f t="shared" si="24"/>
        <v>272257.49</v>
      </c>
      <c r="M153" s="605">
        <f>+F153*J153</f>
        <v>0</v>
      </c>
      <c r="N153" s="606"/>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row>
    <row r="154" spans="2:88" s="4" customFormat="1" ht="23.25" customHeight="1">
      <c r="B154" s="66" t="s">
        <v>293</v>
      </c>
      <c r="C154" s="106" t="s">
        <v>294</v>
      </c>
      <c r="D154" s="64" t="s">
        <v>199</v>
      </c>
      <c r="E154" s="82">
        <v>2</v>
      </c>
      <c r="F154" s="393">
        <v>257555.99</v>
      </c>
      <c r="G154" s="381">
        <f>+F154*E154</f>
        <v>515111.98</v>
      </c>
      <c r="H154" s="62">
        <f t="shared" si="26"/>
        <v>1</v>
      </c>
      <c r="I154" s="81">
        <f>+IF(J154&lt;E154,E154-J154,0)</f>
        <v>0</v>
      </c>
      <c r="J154" s="319">
        <v>3</v>
      </c>
      <c r="K154" s="370">
        <f t="shared" si="23"/>
        <v>257555.99</v>
      </c>
      <c r="L154" s="372">
        <f t="shared" si="24"/>
        <v>0</v>
      </c>
      <c r="M154" s="605">
        <f>+F154*J154</f>
        <v>772667.97</v>
      </c>
      <c r="N154" s="606"/>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row>
    <row r="155" spans="2:88" s="4" customFormat="1" ht="25.5" customHeight="1">
      <c r="B155" s="66" t="s">
        <v>295</v>
      </c>
      <c r="C155" s="106" t="s">
        <v>296</v>
      </c>
      <c r="D155" s="64" t="s">
        <v>199</v>
      </c>
      <c r="E155" s="82">
        <v>1</v>
      </c>
      <c r="F155" s="393">
        <v>242854.49</v>
      </c>
      <c r="G155" s="381">
        <f>+F155*E155</f>
        <v>242854.49</v>
      </c>
      <c r="H155" s="62">
        <f t="shared" si="26"/>
        <v>1</v>
      </c>
      <c r="I155" s="81">
        <f>+IF(J155&lt;E155,E155-J155,0)</f>
        <v>0</v>
      </c>
      <c r="J155" s="319">
        <v>2</v>
      </c>
      <c r="K155" s="370">
        <f t="shared" si="23"/>
        <v>242854.49</v>
      </c>
      <c r="L155" s="372">
        <f t="shared" si="24"/>
        <v>0</v>
      </c>
      <c r="M155" s="605">
        <f>+F155*J155</f>
        <v>485708.98</v>
      </c>
      <c r="N155" s="606"/>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row>
    <row r="156" spans="2:88" s="4" customFormat="1" ht="23.25" customHeight="1">
      <c r="B156" s="66" t="s">
        <v>297</v>
      </c>
      <c r="C156" s="106" t="s">
        <v>298</v>
      </c>
      <c r="D156" s="64" t="s">
        <v>199</v>
      </c>
      <c r="E156" s="82"/>
      <c r="F156" s="393"/>
      <c r="G156" s="381">
        <f>+F156*E156</f>
        <v>0</v>
      </c>
      <c r="H156" s="62">
        <f t="shared" si="26"/>
        <v>0</v>
      </c>
      <c r="I156" s="81">
        <f>+IF(J156&lt;E156,E156-J156,0)</f>
        <v>0</v>
      </c>
      <c r="J156" s="319">
        <v>0</v>
      </c>
      <c r="K156" s="370">
        <f t="shared" si="23"/>
        <v>0</v>
      </c>
      <c r="L156" s="372">
        <f t="shared" si="24"/>
        <v>0</v>
      </c>
      <c r="M156" s="605">
        <f>+F156*J156</f>
        <v>0</v>
      </c>
      <c r="N156" s="606"/>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row>
    <row r="157" spans="2:88" s="125" customFormat="1" ht="30" customHeight="1">
      <c r="B157" s="84" t="s">
        <v>299</v>
      </c>
      <c r="C157" s="123" t="s">
        <v>300</v>
      </c>
      <c r="D157" s="100"/>
      <c r="E157" s="99"/>
      <c r="F157" s="395"/>
      <c r="G157" s="383"/>
      <c r="H157" s="62"/>
      <c r="I157" s="81"/>
      <c r="J157" s="319"/>
      <c r="K157" s="370"/>
      <c r="L157" s="372"/>
      <c r="M157" s="619"/>
      <c r="N157" s="620"/>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row>
    <row r="158" spans="2:88" s="4" customFormat="1" ht="23.25" customHeight="1">
      <c r="B158" s="66" t="s">
        <v>301</v>
      </c>
      <c r="C158" s="106" t="s">
        <v>302</v>
      </c>
      <c r="D158" s="64" t="s">
        <v>199</v>
      </c>
      <c r="E158" s="82">
        <v>6</v>
      </c>
      <c r="F158" s="393">
        <v>29599.61</v>
      </c>
      <c r="G158" s="381">
        <v>177597.68</v>
      </c>
      <c r="H158" s="62">
        <f t="shared" si="26"/>
        <v>12</v>
      </c>
      <c r="I158" s="81">
        <f t="shared" ref="I158:I163" si="31">+IF(J158&lt;E158,E158-J158,0)</f>
        <v>0</v>
      </c>
      <c r="J158" s="319">
        <v>18</v>
      </c>
      <c r="K158" s="370">
        <f t="shared" si="23"/>
        <v>355195.32</v>
      </c>
      <c r="L158" s="372">
        <f t="shared" si="24"/>
        <v>0</v>
      </c>
      <c r="M158" s="605">
        <f t="shared" ref="M158:M163" si="32">+F158*J158</f>
        <v>532792.98</v>
      </c>
      <c r="N158" s="606"/>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row>
    <row r="159" spans="2:88" s="4" customFormat="1" ht="23.25" customHeight="1">
      <c r="B159" s="66" t="s">
        <v>303</v>
      </c>
      <c r="C159" s="106" t="s">
        <v>304</v>
      </c>
      <c r="D159" s="64" t="s">
        <v>199</v>
      </c>
      <c r="E159" s="82">
        <v>12</v>
      </c>
      <c r="F159" s="393">
        <v>43307.19</v>
      </c>
      <c r="G159" s="381">
        <v>519686.34</v>
      </c>
      <c r="H159" s="62">
        <f t="shared" si="26"/>
        <v>0</v>
      </c>
      <c r="I159" s="81">
        <f t="shared" si="31"/>
        <v>12</v>
      </c>
      <c r="J159" s="319">
        <v>0</v>
      </c>
      <c r="K159" s="370">
        <f t="shared" si="23"/>
        <v>0</v>
      </c>
      <c r="L159" s="372">
        <f t="shared" si="24"/>
        <v>519686.28</v>
      </c>
      <c r="M159" s="605">
        <f t="shared" si="32"/>
        <v>0</v>
      </c>
      <c r="N159" s="606"/>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row>
    <row r="160" spans="2:88" s="4" customFormat="1" ht="23.25" customHeight="1">
      <c r="B160" s="66" t="s">
        <v>305</v>
      </c>
      <c r="C160" s="106" t="s">
        <v>306</v>
      </c>
      <c r="D160" s="64" t="s">
        <v>199</v>
      </c>
      <c r="E160" s="82">
        <v>6</v>
      </c>
      <c r="F160" s="393">
        <v>33947.230000000003</v>
      </c>
      <c r="G160" s="381">
        <v>203683.41</v>
      </c>
      <c r="H160" s="62">
        <f t="shared" si="26"/>
        <v>34</v>
      </c>
      <c r="I160" s="81">
        <f t="shared" si="31"/>
        <v>0</v>
      </c>
      <c r="J160" s="319">
        <v>40</v>
      </c>
      <c r="K160" s="370">
        <f t="shared" si="23"/>
        <v>1154205.82</v>
      </c>
      <c r="L160" s="372">
        <f t="shared" si="24"/>
        <v>0</v>
      </c>
      <c r="M160" s="605">
        <f t="shared" si="32"/>
        <v>1357889.2000000002</v>
      </c>
      <c r="N160" s="606"/>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row>
    <row r="161" spans="2:88" s="4" customFormat="1" ht="23.25" customHeight="1">
      <c r="B161" s="66" t="s">
        <v>307</v>
      </c>
      <c r="C161" s="106" t="s">
        <v>308</v>
      </c>
      <c r="D161" s="64" t="s">
        <v>199</v>
      </c>
      <c r="E161" s="82">
        <v>6</v>
      </c>
      <c r="F161" s="393">
        <v>34927.33</v>
      </c>
      <c r="G161" s="381">
        <v>209564.01</v>
      </c>
      <c r="H161" s="62">
        <f t="shared" si="26"/>
        <v>0</v>
      </c>
      <c r="I161" s="81">
        <f t="shared" si="31"/>
        <v>6</v>
      </c>
      <c r="J161" s="319">
        <v>0</v>
      </c>
      <c r="K161" s="370">
        <f t="shared" si="23"/>
        <v>0</v>
      </c>
      <c r="L161" s="372">
        <f t="shared" si="24"/>
        <v>209563.98</v>
      </c>
      <c r="M161" s="605">
        <f t="shared" si="32"/>
        <v>0</v>
      </c>
      <c r="N161" s="606"/>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row>
    <row r="162" spans="2:88" s="4" customFormat="1" ht="23.25" customHeight="1">
      <c r="B162" s="66" t="s">
        <v>309</v>
      </c>
      <c r="C162" s="106" t="s">
        <v>310</v>
      </c>
      <c r="D162" s="64" t="s">
        <v>199</v>
      </c>
      <c r="E162" s="82">
        <v>5</v>
      </c>
      <c r="F162" s="393">
        <v>499577.36</v>
      </c>
      <c r="G162" s="381">
        <v>2497886.8199999998</v>
      </c>
      <c r="H162" s="62">
        <f t="shared" si="26"/>
        <v>0</v>
      </c>
      <c r="I162" s="81">
        <f t="shared" si="31"/>
        <v>5</v>
      </c>
      <c r="J162" s="319">
        <v>0</v>
      </c>
      <c r="K162" s="370">
        <f t="shared" si="23"/>
        <v>0</v>
      </c>
      <c r="L162" s="372">
        <f t="shared" si="24"/>
        <v>2497886.7999999998</v>
      </c>
      <c r="M162" s="605">
        <f t="shared" si="32"/>
        <v>0</v>
      </c>
      <c r="N162" s="606"/>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row>
    <row r="163" spans="2:88" s="4" customFormat="1" ht="23.25" customHeight="1">
      <c r="B163" s="66" t="s">
        <v>311</v>
      </c>
      <c r="C163" s="106" t="s">
        <v>312</v>
      </c>
      <c r="D163" s="64" t="s">
        <v>93</v>
      </c>
      <c r="E163" s="82">
        <v>12</v>
      </c>
      <c r="F163" s="393">
        <v>41634.06</v>
      </c>
      <c r="G163" s="381">
        <v>499608.71</v>
      </c>
      <c r="H163" s="62">
        <f t="shared" si="26"/>
        <v>3.75</v>
      </c>
      <c r="I163" s="81">
        <f t="shared" si="31"/>
        <v>0</v>
      </c>
      <c r="J163" s="319">
        <v>15.75</v>
      </c>
      <c r="K163" s="370">
        <f t="shared" si="23"/>
        <v>156127.72499999998</v>
      </c>
      <c r="L163" s="372">
        <f t="shared" si="24"/>
        <v>0</v>
      </c>
      <c r="M163" s="605">
        <f t="shared" si="32"/>
        <v>655736.44499999995</v>
      </c>
      <c r="N163" s="606"/>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row>
    <row r="164" spans="2:88" s="125" customFormat="1" ht="31.5" customHeight="1">
      <c r="B164" s="84" t="s">
        <v>313</v>
      </c>
      <c r="C164" s="123" t="s">
        <v>314</v>
      </c>
      <c r="D164" s="100"/>
      <c r="E164" s="99"/>
      <c r="F164" s="395"/>
      <c r="G164" s="383"/>
      <c r="H164" s="62"/>
      <c r="I164" s="81"/>
      <c r="J164" s="319"/>
      <c r="K164" s="370"/>
      <c r="L164" s="372"/>
      <c r="M164" s="619"/>
      <c r="N164" s="620"/>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row>
    <row r="165" spans="2:88" s="4" customFormat="1" ht="31.5" customHeight="1">
      <c r="B165" s="66" t="s">
        <v>315</v>
      </c>
      <c r="C165" s="106" t="s">
        <v>316</v>
      </c>
      <c r="D165" s="64" t="s">
        <v>199</v>
      </c>
      <c r="E165" s="82">
        <v>1</v>
      </c>
      <c r="F165" s="393">
        <v>695940.43</v>
      </c>
      <c r="G165" s="381">
        <f t="shared" ref="G165:G180" si="33">+F165*E165</f>
        <v>695940.43</v>
      </c>
      <c r="H165" s="62">
        <f t="shared" si="26"/>
        <v>0.33000000000000007</v>
      </c>
      <c r="I165" s="81">
        <f t="shared" ref="I165:I180" si="34">+IF(J165&lt;E165,E165-J165,0)</f>
        <v>0</v>
      </c>
      <c r="J165" s="319">
        <v>1.33</v>
      </c>
      <c r="K165" s="370">
        <f t="shared" si="23"/>
        <v>229660.34190000006</v>
      </c>
      <c r="L165" s="372">
        <f t="shared" si="24"/>
        <v>0</v>
      </c>
      <c r="M165" s="605">
        <f t="shared" ref="M165:M180" si="35">+F165*J165</f>
        <v>925600.77190000017</v>
      </c>
      <c r="N165" s="606"/>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row>
    <row r="166" spans="2:88" s="4" customFormat="1" ht="26.25" customHeight="1">
      <c r="B166" s="66" t="s">
        <v>317</v>
      </c>
      <c r="C166" s="106" t="s">
        <v>318</v>
      </c>
      <c r="D166" s="64" t="s">
        <v>199</v>
      </c>
      <c r="E166" s="82">
        <v>1</v>
      </c>
      <c r="F166" s="393">
        <v>612320.31999999995</v>
      </c>
      <c r="G166" s="381">
        <f t="shared" si="33"/>
        <v>612320.31999999995</v>
      </c>
      <c r="H166" s="62">
        <f t="shared" si="26"/>
        <v>0</v>
      </c>
      <c r="I166" s="81">
        <f t="shared" si="34"/>
        <v>0</v>
      </c>
      <c r="J166" s="319">
        <v>1</v>
      </c>
      <c r="K166" s="370">
        <f t="shared" si="23"/>
        <v>0</v>
      </c>
      <c r="L166" s="372">
        <f t="shared" si="24"/>
        <v>0</v>
      </c>
      <c r="M166" s="605">
        <f t="shared" si="35"/>
        <v>612320.31999999995</v>
      </c>
      <c r="N166" s="606"/>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row>
    <row r="167" spans="2:88" s="4" customFormat="1" ht="29.25" customHeight="1">
      <c r="B167" s="66" t="s">
        <v>319</v>
      </c>
      <c r="C167" s="106" t="s">
        <v>318</v>
      </c>
      <c r="D167" s="64" t="s">
        <v>199</v>
      </c>
      <c r="E167" s="82">
        <v>1</v>
      </c>
      <c r="F167" s="393">
        <v>612320.31999999995</v>
      </c>
      <c r="G167" s="381">
        <f t="shared" si="33"/>
        <v>612320.31999999995</v>
      </c>
      <c r="H167" s="62">
        <f t="shared" si="26"/>
        <v>0</v>
      </c>
      <c r="I167" s="81">
        <f t="shared" si="34"/>
        <v>0</v>
      </c>
      <c r="J167" s="319">
        <v>1</v>
      </c>
      <c r="K167" s="370">
        <f t="shared" si="23"/>
        <v>0</v>
      </c>
      <c r="L167" s="372">
        <f t="shared" si="24"/>
        <v>0</v>
      </c>
      <c r="M167" s="605">
        <f t="shared" si="35"/>
        <v>612320.31999999995</v>
      </c>
      <c r="N167" s="606"/>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row>
    <row r="168" spans="2:88" s="4" customFormat="1" ht="28.5" customHeight="1">
      <c r="B168" s="66" t="s">
        <v>320</v>
      </c>
      <c r="C168" s="106" t="s">
        <v>321</v>
      </c>
      <c r="D168" s="64" t="s">
        <v>199</v>
      </c>
      <c r="E168" s="82">
        <v>1</v>
      </c>
      <c r="F168" s="393">
        <v>1558792.35</v>
      </c>
      <c r="G168" s="381">
        <f t="shared" si="33"/>
        <v>1558792.35</v>
      </c>
      <c r="H168" s="62">
        <f t="shared" ref="H168:H231" si="36">+IF(J168&gt;E168,J168-E168,0)</f>
        <v>0</v>
      </c>
      <c r="I168" s="81">
        <f t="shared" si="34"/>
        <v>1</v>
      </c>
      <c r="J168" s="319">
        <v>0</v>
      </c>
      <c r="K168" s="370">
        <f t="shared" ref="K168:K231" si="37">+H168*F168</f>
        <v>0</v>
      </c>
      <c r="L168" s="372">
        <f t="shared" ref="L168:L231" si="38">+I168*F168</f>
        <v>1558792.35</v>
      </c>
      <c r="M168" s="605">
        <f t="shared" si="35"/>
        <v>0</v>
      </c>
      <c r="N168" s="606"/>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row>
    <row r="169" spans="2:88" s="4" customFormat="1" ht="25.5" customHeight="1">
      <c r="B169" s="66" t="s">
        <v>322</v>
      </c>
      <c r="C169" s="106" t="s">
        <v>323</v>
      </c>
      <c r="D169" s="64" t="s">
        <v>199</v>
      </c>
      <c r="E169" s="82">
        <v>1</v>
      </c>
      <c r="F169" s="393">
        <v>548809.84</v>
      </c>
      <c r="G169" s="381">
        <f t="shared" si="33"/>
        <v>548809.84</v>
      </c>
      <c r="H169" s="62">
        <f t="shared" si="36"/>
        <v>0</v>
      </c>
      <c r="I169" s="81">
        <f t="shared" si="34"/>
        <v>0</v>
      </c>
      <c r="J169" s="319">
        <v>1</v>
      </c>
      <c r="K169" s="370">
        <f t="shared" si="37"/>
        <v>0</v>
      </c>
      <c r="L169" s="372">
        <f t="shared" si="38"/>
        <v>0</v>
      </c>
      <c r="M169" s="605">
        <f t="shared" si="35"/>
        <v>548809.84</v>
      </c>
      <c r="N169" s="606"/>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row>
    <row r="170" spans="2:88" s="4" customFormat="1" ht="28.5" customHeight="1">
      <c r="B170" s="66" t="s">
        <v>324</v>
      </c>
      <c r="C170" s="106" t="s">
        <v>325</v>
      </c>
      <c r="D170" s="64" t="s">
        <v>199</v>
      </c>
      <c r="E170" s="82">
        <v>1</v>
      </c>
      <c r="F170" s="393">
        <v>1056001.05</v>
      </c>
      <c r="G170" s="381">
        <f t="shared" si="33"/>
        <v>1056001.05</v>
      </c>
      <c r="H170" s="62">
        <f t="shared" si="36"/>
        <v>0</v>
      </c>
      <c r="I170" s="81">
        <f t="shared" si="34"/>
        <v>0</v>
      </c>
      <c r="J170" s="319">
        <v>1</v>
      </c>
      <c r="K170" s="370">
        <f t="shared" si="37"/>
        <v>0</v>
      </c>
      <c r="L170" s="372">
        <f t="shared" si="38"/>
        <v>0</v>
      </c>
      <c r="M170" s="605">
        <f t="shared" si="35"/>
        <v>1056001.05</v>
      </c>
      <c r="N170" s="606"/>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row>
    <row r="171" spans="2:88" s="4" customFormat="1" ht="23.25" customHeight="1">
      <c r="B171" s="66" t="s">
        <v>326</v>
      </c>
      <c r="C171" s="106" t="s">
        <v>327</v>
      </c>
      <c r="D171" s="64" t="s">
        <v>199</v>
      </c>
      <c r="E171" s="82"/>
      <c r="F171" s="393"/>
      <c r="G171" s="381">
        <f t="shared" si="33"/>
        <v>0</v>
      </c>
      <c r="H171" s="62">
        <f t="shared" si="36"/>
        <v>0</v>
      </c>
      <c r="I171" s="81">
        <f t="shared" si="34"/>
        <v>0</v>
      </c>
      <c r="J171" s="319"/>
      <c r="K171" s="370">
        <f t="shared" si="37"/>
        <v>0</v>
      </c>
      <c r="L171" s="372">
        <f t="shared" si="38"/>
        <v>0</v>
      </c>
      <c r="M171" s="605">
        <f t="shared" si="35"/>
        <v>0</v>
      </c>
      <c r="N171" s="606"/>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row>
    <row r="172" spans="2:88" s="4" customFormat="1" ht="25.5" customHeight="1">
      <c r="B172" s="66" t="s">
        <v>328</v>
      </c>
      <c r="C172" s="106" t="s">
        <v>329</v>
      </c>
      <c r="D172" s="64" t="s">
        <v>199</v>
      </c>
      <c r="E172" s="82">
        <v>1</v>
      </c>
      <c r="F172" s="393">
        <v>468245.62</v>
      </c>
      <c r="G172" s="381">
        <f t="shared" si="33"/>
        <v>468245.62</v>
      </c>
      <c r="H172" s="62">
        <f t="shared" si="36"/>
        <v>1</v>
      </c>
      <c r="I172" s="81">
        <f t="shared" si="34"/>
        <v>0</v>
      </c>
      <c r="J172" s="319">
        <v>2</v>
      </c>
      <c r="K172" s="370">
        <f t="shared" si="37"/>
        <v>468245.62</v>
      </c>
      <c r="L172" s="372">
        <f t="shared" si="38"/>
        <v>0</v>
      </c>
      <c r="M172" s="605">
        <f t="shared" si="35"/>
        <v>936491.24</v>
      </c>
      <c r="N172" s="606"/>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row>
    <row r="173" spans="2:88" s="4" customFormat="1" ht="60.75" customHeight="1">
      <c r="B173" s="66" t="s">
        <v>330</v>
      </c>
      <c r="C173" s="106" t="s">
        <v>331</v>
      </c>
      <c r="D173" s="64" t="s">
        <v>199</v>
      </c>
      <c r="E173" s="82">
        <v>1</v>
      </c>
      <c r="F173" s="393">
        <v>1226843.02</v>
      </c>
      <c r="G173" s="381">
        <f t="shared" si="33"/>
        <v>1226843.02</v>
      </c>
      <c r="H173" s="62">
        <f t="shared" si="36"/>
        <v>0</v>
      </c>
      <c r="I173" s="81">
        <f t="shared" si="34"/>
        <v>1</v>
      </c>
      <c r="J173" s="319">
        <v>0</v>
      </c>
      <c r="K173" s="370">
        <f t="shared" si="37"/>
        <v>0</v>
      </c>
      <c r="L173" s="372">
        <f t="shared" si="38"/>
        <v>1226843.02</v>
      </c>
      <c r="M173" s="605">
        <f t="shared" si="35"/>
        <v>0</v>
      </c>
      <c r="N173" s="606"/>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row>
    <row r="174" spans="2:88" s="4" customFormat="1" ht="19.5" customHeight="1">
      <c r="B174" s="66" t="s">
        <v>332</v>
      </c>
      <c r="C174" s="106" t="s">
        <v>333</v>
      </c>
      <c r="D174" s="64" t="s">
        <v>199</v>
      </c>
      <c r="E174" s="82">
        <v>1</v>
      </c>
      <c r="F174" s="393">
        <v>90160.14</v>
      </c>
      <c r="G174" s="381">
        <f t="shared" si="33"/>
        <v>90160.14</v>
      </c>
      <c r="H174" s="62">
        <f t="shared" si="36"/>
        <v>0</v>
      </c>
      <c r="I174" s="81">
        <f t="shared" si="34"/>
        <v>0</v>
      </c>
      <c r="J174" s="319">
        <v>1</v>
      </c>
      <c r="K174" s="370">
        <f t="shared" si="37"/>
        <v>0</v>
      </c>
      <c r="L174" s="372">
        <f t="shared" si="38"/>
        <v>0</v>
      </c>
      <c r="M174" s="605">
        <f t="shared" si="35"/>
        <v>90160.14</v>
      </c>
      <c r="N174" s="606"/>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row>
    <row r="175" spans="2:88" s="4" customFormat="1" ht="23.25" customHeight="1">
      <c r="B175" s="66" t="s">
        <v>334</v>
      </c>
      <c r="C175" s="106" t="s">
        <v>335</v>
      </c>
      <c r="D175" s="64" t="s">
        <v>199</v>
      </c>
      <c r="E175" s="82">
        <v>12</v>
      </c>
      <c r="F175" s="393">
        <v>96161.7</v>
      </c>
      <c r="G175" s="381">
        <v>1153940.3600000001</v>
      </c>
      <c r="H175" s="62">
        <f t="shared" si="36"/>
        <v>28</v>
      </c>
      <c r="I175" s="81">
        <f t="shared" si="34"/>
        <v>0</v>
      </c>
      <c r="J175" s="319">
        <v>40</v>
      </c>
      <c r="K175" s="370">
        <f t="shared" si="37"/>
        <v>2692527.6</v>
      </c>
      <c r="L175" s="372">
        <f t="shared" si="38"/>
        <v>0</v>
      </c>
      <c r="M175" s="605">
        <f t="shared" si="35"/>
        <v>3846468</v>
      </c>
      <c r="N175" s="606"/>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row>
    <row r="176" spans="2:88" s="4" customFormat="1" ht="23.25" customHeight="1">
      <c r="B176" s="66" t="s">
        <v>336</v>
      </c>
      <c r="C176" s="106" t="s">
        <v>337</v>
      </c>
      <c r="D176" s="64" t="s">
        <v>199</v>
      </c>
      <c r="E176" s="82">
        <v>1</v>
      </c>
      <c r="F176" s="393">
        <v>68522.45</v>
      </c>
      <c r="G176" s="381">
        <f t="shared" si="33"/>
        <v>68522.45</v>
      </c>
      <c r="H176" s="62">
        <f t="shared" si="36"/>
        <v>0</v>
      </c>
      <c r="I176" s="81">
        <f t="shared" si="34"/>
        <v>1</v>
      </c>
      <c r="J176" s="319">
        <v>0</v>
      </c>
      <c r="K176" s="370">
        <f t="shared" si="37"/>
        <v>0</v>
      </c>
      <c r="L176" s="372">
        <f t="shared" si="38"/>
        <v>68522.45</v>
      </c>
      <c r="M176" s="605">
        <f t="shared" si="35"/>
        <v>0</v>
      </c>
      <c r="N176" s="606"/>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row>
    <row r="177" spans="2:88" s="4" customFormat="1" ht="23.25" customHeight="1">
      <c r="B177" s="66" t="s">
        <v>338</v>
      </c>
      <c r="C177" s="106" t="s">
        <v>339</v>
      </c>
      <c r="D177" s="64" t="s">
        <v>199</v>
      </c>
      <c r="E177" s="82">
        <v>1</v>
      </c>
      <c r="F177" s="393">
        <v>63474.94</v>
      </c>
      <c r="G177" s="381">
        <f t="shared" si="33"/>
        <v>63474.94</v>
      </c>
      <c r="H177" s="62">
        <f t="shared" si="36"/>
        <v>0</v>
      </c>
      <c r="I177" s="81">
        <f t="shared" si="34"/>
        <v>1</v>
      </c>
      <c r="J177" s="319">
        <v>0</v>
      </c>
      <c r="K177" s="370">
        <f t="shared" si="37"/>
        <v>0</v>
      </c>
      <c r="L177" s="372">
        <f t="shared" si="38"/>
        <v>63474.94</v>
      </c>
      <c r="M177" s="605">
        <f t="shared" si="35"/>
        <v>0</v>
      </c>
      <c r="N177" s="606"/>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row>
    <row r="178" spans="2:88" s="4" customFormat="1" ht="23.25" customHeight="1">
      <c r="B178" s="66" t="s">
        <v>340</v>
      </c>
      <c r="C178" s="106" t="s">
        <v>341</v>
      </c>
      <c r="D178" s="64" t="s">
        <v>199</v>
      </c>
      <c r="E178" s="82">
        <v>1</v>
      </c>
      <c r="F178" s="393">
        <v>79303.55</v>
      </c>
      <c r="G178" s="381">
        <f t="shared" si="33"/>
        <v>79303.55</v>
      </c>
      <c r="H178" s="62">
        <f t="shared" si="36"/>
        <v>0</v>
      </c>
      <c r="I178" s="81">
        <f t="shared" si="34"/>
        <v>0</v>
      </c>
      <c r="J178" s="319">
        <v>1</v>
      </c>
      <c r="K178" s="370">
        <f t="shared" si="37"/>
        <v>0</v>
      </c>
      <c r="L178" s="372">
        <f t="shared" si="38"/>
        <v>0</v>
      </c>
      <c r="M178" s="605">
        <f t="shared" si="35"/>
        <v>79303.55</v>
      </c>
      <c r="N178" s="606"/>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row>
    <row r="179" spans="2:88" s="4" customFormat="1" ht="23.25" customHeight="1">
      <c r="B179" s="66" t="s">
        <v>342</v>
      </c>
      <c r="C179" s="106" t="s">
        <v>343</v>
      </c>
      <c r="D179" s="64" t="s">
        <v>199</v>
      </c>
      <c r="E179" s="82">
        <v>1</v>
      </c>
      <c r="F179" s="393">
        <v>84242.2</v>
      </c>
      <c r="G179" s="381">
        <f t="shared" si="33"/>
        <v>84242.2</v>
      </c>
      <c r="H179" s="62">
        <f t="shared" si="36"/>
        <v>1</v>
      </c>
      <c r="I179" s="81">
        <f t="shared" si="34"/>
        <v>0</v>
      </c>
      <c r="J179" s="319">
        <v>2</v>
      </c>
      <c r="K179" s="370">
        <f t="shared" si="37"/>
        <v>84242.2</v>
      </c>
      <c r="L179" s="372">
        <f t="shared" si="38"/>
        <v>0</v>
      </c>
      <c r="M179" s="605">
        <f t="shared" si="35"/>
        <v>168484.4</v>
      </c>
      <c r="N179" s="606"/>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row>
    <row r="180" spans="2:88" s="4" customFormat="1" ht="23.25" customHeight="1">
      <c r="B180" s="66" t="s">
        <v>344</v>
      </c>
      <c r="C180" s="106" t="s">
        <v>345</v>
      </c>
      <c r="D180" s="64" t="s">
        <v>199</v>
      </c>
      <c r="E180" s="82">
        <v>1</v>
      </c>
      <c r="F180" s="393">
        <v>3983622.14</v>
      </c>
      <c r="G180" s="381">
        <f t="shared" si="33"/>
        <v>3983622.14</v>
      </c>
      <c r="H180" s="62">
        <f t="shared" si="36"/>
        <v>0</v>
      </c>
      <c r="I180" s="81">
        <f t="shared" si="34"/>
        <v>1</v>
      </c>
      <c r="J180" s="319">
        <v>0</v>
      </c>
      <c r="K180" s="370">
        <f t="shared" si="37"/>
        <v>0</v>
      </c>
      <c r="L180" s="372">
        <f t="shared" si="38"/>
        <v>3983622.14</v>
      </c>
      <c r="M180" s="605">
        <f t="shared" si="35"/>
        <v>0</v>
      </c>
      <c r="N180" s="606"/>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row>
    <row r="181" spans="2:88" s="125" customFormat="1" ht="26.25" customHeight="1">
      <c r="B181" s="84" t="s">
        <v>346</v>
      </c>
      <c r="C181" s="123" t="s">
        <v>347</v>
      </c>
      <c r="D181" s="100"/>
      <c r="E181" s="99"/>
      <c r="F181" s="395"/>
      <c r="G181" s="381"/>
      <c r="H181" s="62"/>
      <c r="I181" s="81"/>
      <c r="J181" s="319"/>
      <c r="K181" s="370"/>
      <c r="L181" s="372"/>
      <c r="M181" s="605"/>
      <c r="N181" s="606"/>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row>
    <row r="182" spans="2:88" s="4" customFormat="1" ht="23.25" customHeight="1">
      <c r="B182" s="66" t="s">
        <v>348</v>
      </c>
      <c r="C182" s="106" t="s">
        <v>349</v>
      </c>
      <c r="D182" s="64" t="s">
        <v>199</v>
      </c>
      <c r="E182" s="82"/>
      <c r="F182" s="393"/>
      <c r="G182" s="381">
        <f t="shared" ref="G182:G205" si="39">+F182*E182</f>
        <v>0</v>
      </c>
      <c r="H182" s="62">
        <f t="shared" si="36"/>
        <v>0</v>
      </c>
      <c r="I182" s="81">
        <f t="shared" ref="I182:I189" si="40">+IF(J182&lt;E182,E182-J182,0)</f>
        <v>0</v>
      </c>
      <c r="J182" s="319">
        <v>0</v>
      </c>
      <c r="K182" s="370">
        <f t="shared" si="37"/>
        <v>0</v>
      </c>
      <c r="L182" s="372">
        <f t="shared" si="38"/>
        <v>0</v>
      </c>
      <c r="M182" s="605">
        <f t="shared" ref="M182:M205" si="41">+F182*J182</f>
        <v>0</v>
      </c>
      <c r="N182" s="606"/>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row>
    <row r="183" spans="2:88" s="4" customFormat="1" ht="23.25" customHeight="1">
      <c r="B183" s="66" t="s">
        <v>350</v>
      </c>
      <c r="C183" s="106" t="s">
        <v>351</v>
      </c>
      <c r="D183" s="64" t="s">
        <v>199</v>
      </c>
      <c r="E183" s="82"/>
      <c r="F183" s="393"/>
      <c r="G183" s="381">
        <f t="shared" si="39"/>
        <v>0</v>
      </c>
      <c r="H183" s="62">
        <f t="shared" si="36"/>
        <v>0</v>
      </c>
      <c r="I183" s="81">
        <f t="shared" si="40"/>
        <v>0</v>
      </c>
      <c r="J183" s="319">
        <v>0</v>
      </c>
      <c r="K183" s="370">
        <f t="shared" si="37"/>
        <v>0</v>
      </c>
      <c r="L183" s="372">
        <f t="shared" si="38"/>
        <v>0</v>
      </c>
      <c r="M183" s="605">
        <f t="shared" si="41"/>
        <v>0</v>
      </c>
      <c r="N183" s="606"/>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row>
    <row r="184" spans="2:88" s="4" customFormat="1" ht="23.25" customHeight="1">
      <c r="B184" s="66" t="s">
        <v>352</v>
      </c>
      <c r="C184" s="106" t="s">
        <v>353</v>
      </c>
      <c r="D184" s="64" t="s">
        <v>93</v>
      </c>
      <c r="E184" s="82"/>
      <c r="F184" s="393">
        <v>3704.75</v>
      </c>
      <c r="G184" s="381">
        <f t="shared" si="39"/>
        <v>0</v>
      </c>
      <c r="H184" s="62">
        <f t="shared" si="36"/>
        <v>50</v>
      </c>
      <c r="I184" s="81">
        <f t="shared" si="40"/>
        <v>0</v>
      </c>
      <c r="J184" s="319">
        <v>50</v>
      </c>
      <c r="K184" s="370">
        <f t="shared" si="37"/>
        <v>185237.5</v>
      </c>
      <c r="L184" s="372">
        <f t="shared" si="38"/>
        <v>0</v>
      </c>
      <c r="M184" s="605">
        <f t="shared" si="41"/>
        <v>185237.5</v>
      </c>
      <c r="N184" s="606"/>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row>
    <row r="185" spans="2:88" s="4" customFormat="1" ht="23.25" customHeight="1">
      <c r="B185" s="66" t="s">
        <v>354</v>
      </c>
      <c r="C185" s="106" t="s">
        <v>355</v>
      </c>
      <c r="D185" s="64" t="s">
        <v>199</v>
      </c>
      <c r="E185" s="82"/>
      <c r="F185" s="393"/>
      <c r="G185" s="381">
        <f t="shared" si="39"/>
        <v>0</v>
      </c>
      <c r="H185" s="62">
        <f t="shared" si="36"/>
        <v>0</v>
      </c>
      <c r="I185" s="81">
        <f t="shared" si="40"/>
        <v>0</v>
      </c>
      <c r="J185" s="319">
        <v>0</v>
      </c>
      <c r="K185" s="370">
        <f t="shared" si="37"/>
        <v>0</v>
      </c>
      <c r="L185" s="372">
        <f t="shared" si="38"/>
        <v>0</v>
      </c>
      <c r="M185" s="605">
        <f t="shared" si="41"/>
        <v>0</v>
      </c>
      <c r="N185" s="606"/>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row>
    <row r="186" spans="2:88" s="4" customFormat="1" ht="23.25" customHeight="1">
      <c r="B186" s="66" t="s">
        <v>356</v>
      </c>
      <c r="C186" s="106" t="s">
        <v>357</v>
      </c>
      <c r="D186" s="64" t="s">
        <v>199</v>
      </c>
      <c r="E186" s="82"/>
      <c r="F186" s="393"/>
      <c r="G186" s="381">
        <f t="shared" si="39"/>
        <v>0</v>
      </c>
      <c r="H186" s="62">
        <f t="shared" si="36"/>
        <v>0</v>
      </c>
      <c r="I186" s="81">
        <f t="shared" si="40"/>
        <v>0</v>
      </c>
      <c r="J186" s="319">
        <v>0</v>
      </c>
      <c r="K186" s="370">
        <f t="shared" si="37"/>
        <v>0</v>
      </c>
      <c r="L186" s="372">
        <f t="shared" si="38"/>
        <v>0</v>
      </c>
      <c r="M186" s="605">
        <f t="shared" si="41"/>
        <v>0</v>
      </c>
      <c r="N186" s="606"/>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row>
    <row r="187" spans="2:88" s="4" customFormat="1" ht="23.25" customHeight="1">
      <c r="B187" s="66" t="s">
        <v>358</v>
      </c>
      <c r="C187" s="106" t="s">
        <v>359</v>
      </c>
      <c r="D187" s="64" t="s">
        <v>199</v>
      </c>
      <c r="E187" s="82"/>
      <c r="F187" s="393"/>
      <c r="G187" s="381">
        <f t="shared" si="39"/>
        <v>0</v>
      </c>
      <c r="H187" s="62">
        <f t="shared" si="36"/>
        <v>0</v>
      </c>
      <c r="I187" s="81">
        <f t="shared" si="40"/>
        <v>0</v>
      </c>
      <c r="J187" s="319">
        <v>0</v>
      </c>
      <c r="K187" s="370">
        <f t="shared" si="37"/>
        <v>0</v>
      </c>
      <c r="L187" s="372">
        <f t="shared" si="38"/>
        <v>0</v>
      </c>
      <c r="M187" s="605">
        <f t="shared" si="41"/>
        <v>0</v>
      </c>
      <c r="N187" s="606"/>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row>
    <row r="188" spans="2:88" s="4" customFormat="1" ht="25.5" customHeight="1">
      <c r="B188" s="66" t="s">
        <v>360</v>
      </c>
      <c r="C188" s="106" t="s">
        <v>361</v>
      </c>
      <c r="D188" s="64"/>
      <c r="E188" s="82"/>
      <c r="F188" s="393"/>
      <c r="G188" s="381">
        <f t="shared" si="39"/>
        <v>0</v>
      </c>
      <c r="H188" s="62">
        <f t="shared" si="36"/>
        <v>0</v>
      </c>
      <c r="I188" s="81">
        <f t="shared" si="40"/>
        <v>0</v>
      </c>
      <c r="J188" s="319">
        <v>0</v>
      </c>
      <c r="K188" s="370">
        <f t="shared" si="37"/>
        <v>0</v>
      </c>
      <c r="L188" s="372">
        <f t="shared" si="38"/>
        <v>0</v>
      </c>
      <c r="M188" s="605">
        <f t="shared" si="41"/>
        <v>0</v>
      </c>
      <c r="N188" s="606"/>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row>
    <row r="189" spans="2:88" s="4" customFormat="1" ht="23.25" customHeight="1">
      <c r="B189" s="66" t="s">
        <v>362</v>
      </c>
      <c r="C189" s="106" t="s">
        <v>363</v>
      </c>
      <c r="D189" s="64" t="s">
        <v>93</v>
      </c>
      <c r="E189" s="82">
        <v>50</v>
      </c>
      <c r="F189" s="393">
        <v>21247.59</v>
      </c>
      <c r="G189" s="381">
        <v>1062379.6200000001</v>
      </c>
      <c r="H189" s="62">
        <f t="shared" si="36"/>
        <v>0</v>
      </c>
      <c r="I189" s="81">
        <f t="shared" si="40"/>
        <v>50</v>
      </c>
      <c r="J189" s="319">
        <v>0</v>
      </c>
      <c r="K189" s="370">
        <f t="shared" si="37"/>
        <v>0</v>
      </c>
      <c r="L189" s="372">
        <f t="shared" si="38"/>
        <v>1062379.5</v>
      </c>
      <c r="M189" s="605">
        <f t="shared" si="41"/>
        <v>0</v>
      </c>
      <c r="N189" s="606"/>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row>
    <row r="190" spans="2:88" s="4" customFormat="1" ht="23.25" customHeight="1">
      <c r="B190" s="66" t="s">
        <v>364</v>
      </c>
      <c r="C190" s="106" t="s">
        <v>365</v>
      </c>
      <c r="D190" s="64" t="s">
        <v>199</v>
      </c>
      <c r="E190" s="82">
        <v>1</v>
      </c>
      <c r="F190" s="393">
        <v>812454.46</v>
      </c>
      <c r="G190" s="381">
        <f t="shared" si="39"/>
        <v>812454.46</v>
      </c>
      <c r="H190" s="62">
        <f t="shared" si="36"/>
        <v>0</v>
      </c>
      <c r="I190" s="81">
        <f t="shared" ref="I190" si="42">+IF(J190&lt;E190,J190-E190,0)</f>
        <v>-1</v>
      </c>
      <c r="J190" s="319">
        <v>0</v>
      </c>
      <c r="K190" s="370">
        <f t="shared" si="37"/>
        <v>0</v>
      </c>
      <c r="L190" s="372">
        <f t="shared" si="38"/>
        <v>-812454.46</v>
      </c>
      <c r="M190" s="605">
        <f t="shared" si="41"/>
        <v>0</v>
      </c>
      <c r="N190" s="606"/>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row>
    <row r="191" spans="2:88" s="4" customFormat="1" ht="23.25" customHeight="1">
      <c r="B191" s="66" t="s">
        <v>366</v>
      </c>
      <c r="C191" s="106" t="s">
        <v>367</v>
      </c>
      <c r="D191" s="64" t="s">
        <v>199</v>
      </c>
      <c r="E191" s="82">
        <v>1</v>
      </c>
      <c r="F191" s="393">
        <v>146182.48000000001</v>
      </c>
      <c r="G191" s="381">
        <f t="shared" si="39"/>
        <v>146182.48000000001</v>
      </c>
      <c r="H191" s="62">
        <f t="shared" si="36"/>
        <v>0</v>
      </c>
      <c r="I191" s="81">
        <f>+IF(J191&lt;E191,E191-J191,0)</f>
        <v>1</v>
      </c>
      <c r="J191" s="319">
        <v>0</v>
      </c>
      <c r="K191" s="370">
        <f t="shared" si="37"/>
        <v>0</v>
      </c>
      <c r="L191" s="372">
        <f t="shared" si="38"/>
        <v>146182.48000000001</v>
      </c>
      <c r="M191" s="605">
        <f t="shared" si="41"/>
        <v>0</v>
      </c>
      <c r="N191" s="606"/>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row>
    <row r="192" spans="2:88" s="4" customFormat="1" ht="23.25" customHeight="1">
      <c r="B192" s="66" t="s">
        <v>368</v>
      </c>
      <c r="C192" s="106" t="s">
        <v>369</v>
      </c>
      <c r="D192" s="64" t="s">
        <v>199</v>
      </c>
      <c r="E192" s="82">
        <v>2</v>
      </c>
      <c r="F192" s="393">
        <v>118543.66</v>
      </c>
      <c r="G192" s="381">
        <f t="shared" si="39"/>
        <v>237087.32</v>
      </c>
      <c r="H192" s="62">
        <f t="shared" si="36"/>
        <v>0</v>
      </c>
      <c r="I192" s="81">
        <f>+IF(J192&lt;E192,E192-J192,0)</f>
        <v>2</v>
      </c>
      <c r="J192" s="319">
        <v>0</v>
      </c>
      <c r="K192" s="370">
        <f t="shared" si="37"/>
        <v>0</v>
      </c>
      <c r="L192" s="372">
        <f t="shared" si="38"/>
        <v>237087.32</v>
      </c>
      <c r="M192" s="605">
        <f t="shared" si="41"/>
        <v>0</v>
      </c>
      <c r="N192" s="606"/>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row>
    <row r="193" spans="2:88" s="4" customFormat="1" ht="23.25" customHeight="1">
      <c r="B193" s="66" t="s">
        <v>370</v>
      </c>
      <c r="C193" s="106" t="s">
        <v>371</v>
      </c>
      <c r="D193" s="64" t="s">
        <v>199</v>
      </c>
      <c r="E193" s="82">
        <v>2</v>
      </c>
      <c r="F193" s="393">
        <v>592539.88</v>
      </c>
      <c r="G193" s="381">
        <f t="shared" si="39"/>
        <v>1185079.76</v>
      </c>
      <c r="H193" s="62">
        <f t="shared" si="36"/>
        <v>0</v>
      </c>
      <c r="I193" s="81">
        <f>+IF(J193&lt;E193,E193-J193,0)</f>
        <v>2</v>
      </c>
      <c r="J193" s="319">
        <v>0</v>
      </c>
      <c r="K193" s="370">
        <f t="shared" si="37"/>
        <v>0</v>
      </c>
      <c r="L193" s="372">
        <f t="shared" si="38"/>
        <v>1185079.76</v>
      </c>
      <c r="M193" s="605">
        <f t="shared" si="41"/>
        <v>0</v>
      </c>
      <c r="N193" s="606"/>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row>
    <row r="194" spans="2:88" s="4" customFormat="1" ht="23.25" customHeight="1">
      <c r="B194" s="66" t="s">
        <v>372</v>
      </c>
      <c r="C194" s="106" t="s">
        <v>373</v>
      </c>
      <c r="D194" s="64" t="s">
        <v>199</v>
      </c>
      <c r="E194" s="82">
        <v>1</v>
      </c>
      <c r="F194" s="393">
        <v>131837.34</v>
      </c>
      <c r="G194" s="381">
        <f t="shared" si="39"/>
        <v>131837.34</v>
      </c>
      <c r="H194" s="62">
        <f t="shared" si="36"/>
        <v>0</v>
      </c>
      <c r="I194" s="81">
        <f>+IF(J194&lt;E194,E194-J194,0)</f>
        <v>1</v>
      </c>
      <c r="J194" s="319">
        <v>0</v>
      </c>
      <c r="K194" s="370">
        <f t="shared" si="37"/>
        <v>0</v>
      </c>
      <c r="L194" s="372">
        <f t="shared" si="38"/>
        <v>131837.34</v>
      </c>
      <c r="M194" s="605">
        <f t="shared" si="41"/>
        <v>0</v>
      </c>
      <c r="N194" s="606"/>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row>
    <row r="195" spans="2:88" s="4" customFormat="1" ht="23.25" customHeight="1">
      <c r="B195" s="66" t="s">
        <v>374</v>
      </c>
      <c r="C195" s="106" t="s">
        <v>375</v>
      </c>
      <c r="D195" s="64" t="s">
        <v>199</v>
      </c>
      <c r="E195" s="82">
        <v>1</v>
      </c>
      <c r="F195" s="393">
        <v>226913.67</v>
      </c>
      <c r="G195" s="381">
        <f t="shared" si="39"/>
        <v>226913.67</v>
      </c>
      <c r="H195" s="62">
        <f t="shared" si="36"/>
        <v>0</v>
      </c>
      <c r="I195" s="81">
        <f>+IF(J195&lt;E195,E195-J195,0)</f>
        <v>1</v>
      </c>
      <c r="J195" s="319">
        <v>0</v>
      </c>
      <c r="K195" s="370">
        <f t="shared" si="37"/>
        <v>0</v>
      </c>
      <c r="L195" s="372">
        <f t="shared" si="38"/>
        <v>226913.67</v>
      </c>
      <c r="M195" s="605">
        <f t="shared" si="41"/>
        <v>0</v>
      </c>
      <c r="N195" s="606"/>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row>
    <row r="196" spans="2:88" s="125" customFormat="1" ht="26.25" customHeight="1">
      <c r="B196" s="84" t="s">
        <v>376</v>
      </c>
      <c r="C196" s="123" t="s">
        <v>377</v>
      </c>
      <c r="D196" s="100"/>
      <c r="E196" s="99"/>
      <c r="F196" s="395"/>
      <c r="G196" s="381"/>
      <c r="H196" s="62"/>
      <c r="I196" s="81"/>
      <c r="J196" s="319"/>
      <c r="K196" s="370"/>
      <c r="L196" s="372"/>
      <c r="M196" s="605"/>
      <c r="N196" s="606"/>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row>
    <row r="197" spans="2:88" s="4" customFormat="1" ht="29.25" customHeight="1">
      <c r="B197" s="66" t="s">
        <v>378</v>
      </c>
      <c r="C197" s="106" t="s">
        <v>379</v>
      </c>
      <c r="D197" s="64" t="s">
        <v>199</v>
      </c>
      <c r="E197" s="82">
        <v>12</v>
      </c>
      <c r="F197" s="393">
        <v>602159.15</v>
      </c>
      <c r="G197" s="381">
        <f t="shared" si="39"/>
        <v>7225909.8000000007</v>
      </c>
      <c r="H197" s="62">
        <f t="shared" si="36"/>
        <v>0</v>
      </c>
      <c r="I197" s="81">
        <f t="shared" ref="I197:I205" si="43">+IF(J197&lt;E197,E197-J197,0)</f>
        <v>0</v>
      </c>
      <c r="J197" s="319">
        <v>12</v>
      </c>
      <c r="K197" s="370">
        <f t="shared" si="37"/>
        <v>0</v>
      </c>
      <c r="L197" s="372">
        <f t="shared" si="38"/>
        <v>0</v>
      </c>
      <c r="M197" s="605">
        <f t="shared" si="41"/>
        <v>7225909.8000000007</v>
      </c>
      <c r="N197" s="606"/>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row>
    <row r="198" spans="2:88" s="4" customFormat="1" ht="42" customHeight="1">
      <c r="B198" s="66" t="s">
        <v>380</v>
      </c>
      <c r="C198" s="106" t="s">
        <v>381</v>
      </c>
      <c r="D198" s="64" t="s">
        <v>93</v>
      </c>
      <c r="E198" s="82">
        <v>120</v>
      </c>
      <c r="F198" s="393">
        <v>76574.81</v>
      </c>
      <c r="G198" s="381">
        <f t="shared" si="39"/>
        <v>9188977.1999999993</v>
      </c>
      <c r="H198" s="62">
        <f t="shared" si="36"/>
        <v>0</v>
      </c>
      <c r="I198" s="81">
        <f t="shared" si="43"/>
        <v>48</v>
      </c>
      <c r="J198" s="319">
        <v>72</v>
      </c>
      <c r="K198" s="370">
        <f t="shared" si="37"/>
        <v>0</v>
      </c>
      <c r="L198" s="372">
        <f t="shared" si="38"/>
        <v>3675590.88</v>
      </c>
      <c r="M198" s="605">
        <f t="shared" si="41"/>
        <v>5513386.3200000003</v>
      </c>
      <c r="N198" s="606"/>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row>
    <row r="199" spans="2:88" s="4" customFormat="1" ht="30.75" customHeight="1">
      <c r="B199" s="66" t="s">
        <v>382</v>
      </c>
      <c r="C199" s="106" t="s">
        <v>383</v>
      </c>
      <c r="D199" s="64" t="s">
        <v>93</v>
      </c>
      <c r="E199" s="82"/>
      <c r="F199" s="393"/>
      <c r="G199" s="381">
        <f t="shared" si="39"/>
        <v>0</v>
      </c>
      <c r="H199" s="62">
        <f t="shared" si="36"/>
        <v>0</v>
      </c>
      <c r="I199" s="81">
        <f t="shared" si="43"/>
        <v>0</v>
      </c>
      <c r="J199" s="319">
        <v>0</v>
      </c>
      <c r="K199" s="370">
        <f t="shared" si="37"/>
        <v>0</v>
      </c>
      <c r="L199" s="372">
        <f t="shared" si="38"/>
        <v>0</v>
      </c>
      <c r="M199" s="605">
        <f t="shared" si="41"/>
        <v>0</v>
      </c>
      <c r="N199" s="606"/>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row>
    <row r="200" spans="2:88" s="4" customFormat="1" ht="30.75" customHeight="1">
      <c r="B200" s="66" t="s">
        <v>384</v>
      </c>
      <c r="C200" s="106" t="s">
        <v>385</v>
      </c>
      <c r="D200" s="64" t="s">
        <v>93</v>
      </c>
      <c r="E200" s="82">
        <v>100</v>
      </c>
      <c r="F200" s="393">
        <v>16824.82</v>
      </c>
      <c r="G200" s="381">
        <v>1682481.57</v>
      </c>
      <c r="H200" s="62">
        <f t="shared" si="36"/>
        <v>0</v>
      </c>
      <c r="I200" s="81">
        <f t="shared" si="43"/>
        <v>50.8</v>
      </c>
      <c r="J200" s="319">
        <v>49.2</v>
      </c>
      <c r="K200" s="370">
        <f t="shared" si="37"/>
        <v>0</v>
      </c>
      <c r="L200" s="372">
        <f t="shared" si="38"/>
        <v>854700.85599999991</v>
      </c>
      <c r="M200" s="605">
        <f t="shared" si="41"/>
        <v>827781.14400000009</v>
      </c>
      <c r="N200" s="606"/>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row>
    <row r="201" spans="2:88" s="4" customFormat="1" ht="23.25" customHeight="1">
      <c r="B201" s="66" t="s">
        <v>386</v>
      </c>
      <c r="C201" s="106" t="s">
        <v>387</v>
      </c>
      <c r="D201" s="64" t="s">
        <v>199</v>
      </c>
      <c r="E201" s="82"/>
      <c r="F201" s="393"/>
      <c r="G201" s="381">
        <f t="shared" si="39"/>
        <v>0</v>
      </c>
      <c r="H201" s="62">
        <f t="shared" si="36"/>
        <v>0</v>
      </c>
      <c r="I201" s="81">
        <f t="shared" si="43"/>
        <v>0</v>
      </c>
      <c r="J201" s="319">
        <v>0</v>
      </c>
      <c r="K201" s="370">
        <f t="shared" si="37"/>
        <v>0</v>
      </c>
      <c r="L201" s="372">
        <f t="shared" si="38"/>
        <v>0</v>
      </c>
      <c r="M201" s="605">
        <f t="shared" si="41"/>
        <v>0</v>
      </c>
      <c r="N201" s="606"/>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row>
    <row r="202" spans="2:88" s="4" customFormat="1" ht="23.25" customHeight="1">
      <c r="B202" s="66" t="s">
        <v>388</v>
      </c>
      <c r="C202" s="106" t="s">
        <v>387</v>
      </c>
      <c r="D202" s="64" t="s">
        <v>199</v>
      </c>
      <c r="E202" s="82">
        <v>15</v>
      </c>
      <c r="F202" s="393">
        <v>51690.07</v>
      </c>
      <c r="G202" s="381">
        <v>775351.09</v>
      </c>
      <c r="H202" s="62">
        <f t="shared" si="36"/>
        <v>16.2</v>
      </c>
      <c r="I202" s="81">
        <f t="shared" si="43"/>
        <v>0</v>
      </c>
      <c r="J202" s="319">
        <v>31.2</v>
      </c>
      <c r="K202" s="370">
        <f t="shared" si="37"/>
        <v>837379.13399999996</v>
      </c>
      <c r="L202" s="372">
        <f t="shared" si="38"/>
        <v>0</v>
      </c>
      <c r="M202" s="605">
        <f t="shared" si="41"/>
        <v>1612730.1839999999</v>
      </c>
      <c r="N202" s="606"/>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row>
    <row r="203" spans="2:88" s="4" customFormat="1" ht="27.75" customHeight="1">
      <c r="B203" s="66" t="s">
        <v>389</v>
      </c>
      <c r="C203" s="106" t="s">
        <v>390</v>
      </c>
      <c r="D203" s="64" t="s">
        <v>199</v>
      </c>
      <c r="E203" s="82">
        <v>2</v>
      </c>
      <c r="F203" s="393">
        <v>266673.87</v>
      </c>
      <c r="G203" s="381">
        <f t="shared" si="39"/>
        <v>533347.74</v>
      </c>
      <c r="H203" s="62">
        <f t="shared" si="36"/>
        <v>1</v>
      </c>
      <c r="I203" s="81">
        <f t="shared" si="43"/>
        <v>0</v>
      </c>
      <c r="J203" s="319">
        <v>3</v>
      </c>
      <c r="K203" s="370">
        <f t="shared" si="37"/>
        <v>266673.87</v>
      </c>
      <c r="L203" s="372">
        <f t="shared" si="38"/>
        <v>0</v>
      </c>
      <c r="M203" s="605">
        <f t="shared" si="41"/>
        <v>800021.61</v>
      </c>
      <c r="N203" s="606"/>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row>
    <row r="204" spans="2:88" s="4" customFormat="1" ht="23.25" customHeight="1">
      <c r="B204" s="66" t="s">
        <v>391</v>
      </c>
      <c r="C204" s="106" t="s">
        <v>392</v>
      </c>
      <c r="D204" s="64" t="s">
        <v>199</v>
      </c>
      <c r="E204" s="82">
        <v>2</v>
      </c>
      <c r="F204" s="393">
        <v>428390.37</v>
      </c>
      <c r="G204" s="381">
        <f t="shared" si="39"/>
        <v>856780.74</v>
      </c>
      <c r="H204" s="62">
        <f t="shared" si="36"/>
        <v>1</v>
      </c>
      <c r="I204" s="81">
        <f t="shared" si="43"/>
        <v>0</v>
      </c>
      <c r="J204" s="319">
        <v>3</v>
      </c>
      <c r="K204" s="370">
        <f t="shared" si="37"/>
        <v>428390.37</v>
      </c>
      <c r="L204" s="372">
        <f t="shared" si="38"/>
        <v>0</v>
      </c>
      <c r="M204" s="605">
        <f t="shared" si="41"/>
        <v>1285171.1099999999</v>
      </c>
      <c r="N204" s="606"/>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row>
    <row r="205" spans="2:88" s="4" customFormat="1" ht="41.25" customHeight="1">
      <c r="B205" s="66" t="s">
        <v>393</v>
      </c>
      <c r="C205" s="106" t="s">
        <v>394</v>
      </c>
      <c r="D205" s="64" t="s">
        <v>93</v>
      </c>
      <c r="E205" s="82"/>
      <c r="F205" s="393"/>
      <c r="G205" s="381">
        <f t="shared" si="39"/>
        <v>0</v>
      </c>
      <c r="H205" s="62">
        <f t="shared" si="36"/>
        <v>0</v>
      </c>
      <c r="I205" s="81">
        <f t="shared" si="43"/>
        <v>0</v>
      </c>
      <c r="J205" s="319">
        <v>0</v>
      </c>
      <c r="K205" s="370">
        <f t="shared" si="37"/>
        <v>0</v>
      </c>
      <c r="L205" s="372">
        <f t="shared" si="38"/>
        <v>0</v>
      </c>
      <c r="M205" s="605">
        <f t="shared" si="41"/>
        <v>0</v>
      </c>
      <c r="N205" s="606"/>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row>
    <row r="206" spans="2:88" s="125" customFormat="1" ht="26.25" customHeight="1">
      <c r="B206" s="84">
        <v>4.8</v>
      </c>
      <c r="C206" s="123" t="s">
        <v>395</v>
      </c>
      <c r="D206" s="100"/>
      <c r="E206" s="99"/>
      <c r="F206" s="395"/>
      <c r="G206" s="381"/>
      <c r="H206" s="62"/>
      <c r="I206" s="81"/>
      <c r="J206" s="319"/>
      <c r="K206" s="370"/>
      <c r="L206" s="372"/>
      <c r="M206" s="605"/>
      <c r="N206" s="606"/>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row>
    <row r="207" spans="2:88" s="4" customFormat="1" ht="23.25" customHeight="1">
      <c r="B207" s="66" t="s">
        <v>396</v>
      </c>
      <c r="C207" s="106" t="s">
        <v>397</v>
      </c>
      <c r="D207" s="64"/>
      <c r="E207" s="82"/>
      <c r="F207" s="393"/>
      <c r="G207" s="381">
        <f>+F207*E207</f>
        <v>0</v>
      </c>
      <c r="H207" s="62">
        <f t="shared" si="36"/>
        <v>0</v>
      </c>
      <c r="I207" s="81">
        <f>+IF(J207&lt;E207,E207-J207,0)</f>
        <v>0</v>
      </c>
      <c r="J207" s="319"/>
      <c r="K207" s="370">
        <f t="shared" si="37"/>
        <v>0</v>
      </c>
      <c r="L207" s="372">
        <f t="shared" si="38"/>
        <v>0</v>
      </c>
      <c r="M207" s="605">
        <f>+F207*J207</f>
        <v>0</v>
      </c>
      <c r="N207" s="606"/>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row>
    <row r="208" spans="2:88" s="4" customFormat="1" ht="23.25" customHeight="1">
      <c r="B208" s="66" t="s">
        <v>398</v>
      </c>
      <c r="C208" s="106" t="s">
        <v>399</v>
      </c>
      <c r="D208" s="64" t="s">
        <v>93</v>
      </c>
      <c r="E208" s="82">
        <v>70</v>
      </c>
      <c r="F208" s="393">
        <v>86850.75</v>
      </c>
      <c r="G208" s="381">
        <v>6079552.25</v>
      </c>
      <c r="H208" s="62">
        <f t="shared" si="36"/>
        <v>46</v>
      </c>
      <c r="I208" s="81">
        <f>+IF(J208&lt;E208,E208-J208,0)</f>
        <v>0</v>
      </c>
      <c r="J208" s="319">
        <v>116</v>
      </c>
      <c r="K208" s="370">
        <f t="shared" si="37"/>
        <v>3995134.5</v>
      </c>
      <c r="L208" s="372">
        <f t="shared" si="38"/>
        <v>0</v>
      </c>
      <c r="M208" s="605">
        <f>+F208*J208</f>
        <v>10074687</v>
      </c>
      <c r="N208" s="606"/>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row>
    <row r="209" spans="2:88" s="4" customFormat="1" ht="23.25" customHeight="1">
      <c r="B209" s="66" t="s">
        <v>400</v>
      </c>
      <c r="C209" s="106" t="s">
        <v>401</v>
      </c>
      <c r="D209" s="64" t="s">
        <v>199</v>
      </c>
      <c r="E209" s="82">
        <v>10</v>
      </c>
      <c r="F209" s="393">
        <v>21256.06</v>
      </c>
      <c r="G209" s="381">
        <v>212560.56</v>
      </c>
      <c r="H209" s="62">
        <f t="shared" si="36"/>
        <v>0</v>
      </c>
      <c r="I209" s="81">
        <f>+IF(J209&lt;E209,E209-J209,0)</f>
        <v>2</v>
      </c>
      <c r="J209" s="319">
        <v>8</v>
      </c>
      <c r="K209" s="370">
        <f t="shared" si="37"/>
        <v>0</v>
      </c>
      <c r="L209" s="372">
        <f t="shared" si="38"/>
        <v>42512.12</v>
      </c>
      <c r="M209" s="605">
        <f>+F209*J209</f>
        <v>170048.48</v>
      </c>
      <c r="N209" s="606"/>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row>
    <row r="210" spans="2:88" s="4" customFormat="1" ht="23.25" customHeight="1">
      <c r="B210" s="66" t="s">
        <v>402</v>
      </c>
      <c r="C210" s="106" t="s">
        <v>403</v>
      </c>
      <c r="D210" s="64" t="s">
        <v>199</v>
      </c>
      <c r="E210" s="82">
        <v>8</v>
      </c>
      <c r="F210" s="393">
        <v>1258944.1399999999</v>
      </c>
      <c r="G210" s="381">
        <v>10071553.140000001</v>
      </c>
      <c r="H210" s="62">
        <f t="shared" si="36"/>
        <v>0</v>
      </c>
      <c r="I210" s="81">
        <f>+IF(J210&lt;E210,E210-J210,0)</f>
        <v>8</v>
      </c>
      <c r="J210" s="319">
        <v>0</v>
      </c>
      <c r="K210" s="370">
        <f t="shared" si="37"/>
        <v>0</v>
      </c>
      <c r="L210" s="372">
        <f t="shared" si="38"/>
        <v>10071553.119999999</v>
      </c>
      <c r="M210" s="605">
        <f>+F210*J210</f>
        <v>0</v>
      </c>
      <c r="N210" s="606"/>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row>
    <row r="211" spans="2:88" s="125" customFormat="1" ht="23.25" customHeight="1">
      <c r="B211" s="84" t="s">
        <v>404</v>
      </c>
      <c r="C211" s="123" t="s">
        <v>405</v>
      </c>
      <c r="D211" s="100"/>
      <c r="E211" s="99"/>
      <c r="F211" s="395"/>
      <c r="G211" s="383"/>
      <c r="H211" s="62"/>
      <c r="I211" s="81"/>
      <c r="J211" s="319">
        <v>0</v>
      </c>
      <c r="K211" s="370"/>
      <c r="L211" s="372"/>
      <c r="M211" s="619"/>
      <c r="N211" s="620"/>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row>
    <row r="212" spans="2:88" s="4" customFormat="1" ht="23.25" customHeight="1">
      <c r="B212" s="66" t="s">
        <v>406</v>
      </c>
      <c r="C212" s="106" t="s">
        <v>407</v>
      </c>
      <c r="D212" s="64" t="s">
        <v>199</v>
      </c>
      <c r="E212" s="82"/>
      <c r="F212" s="393">
        <v>2890683.98</v>
      </c>
      <c r="G212" s="381">
        <f>+F212*E212</f>
        <v>0</v>
      </c>
      <c r="H212" s="62">
        <f t="shared" si="36"/>
        <v>0</v>
      </c>
      <c r="I212" s="81">
        <f>+IF(J212&lt;E212,E212-J212,0)</f>
        <v>0</v>
      </c>
      <c r="J212" s="319">
        <v>0</v>
      </c>
      <c r="K212" s="370">
        <f t="shared" si="37"/>
        <v>0</v>
      </c>
      <c r="L212" s="372">
        <f t="shared" si="38"/>
        <v>0</v>
      </c>
      <c r="M212" s="605">
        <f>+F212*J212</f>
        <v>0</v>
      </c>
      <c r="N212" s="606"/>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row>
    <row r="213" spans="2:88" s="4" customFormat="1" ht="23.25" customHeight="1">
      <c r="B213" s="66" t="s">
        <v>408</v>
      </c>
      <c r="C213" s="106" t="s">
        <v>409</v>
      </c>
      <c r="D213" s="64" t="s">
        <v>199</v>
      </c>
      <c r="E213" s="82"/>
      <c r="F213" s="393">
        <v>840880.48</v>
      </c>
      <c r="G213" s="381">
        <f>+F213*E213</f>
        <v>0</v>
      </c>
      <c r="H213" s="62">
        <f t="shared" si="36"/>
        <v>0</v>
      </c>
      <c r="I213" s="81">
        <f>+IF(J213&lt;E213,E213-J213,0)</f>
        <v>0</v>
      </c>
      <c r="J213" s="319">
        <v>0</v>
      </c>
      <c r="K213" s="370">
        <f t="shared" si="37"/>
        <v>0</v>
      </c>
      <c r="L213" s="372">
        <f t="shared" si="38"/>
        <v>0</v>
      </c>
      <c r="M213" s="605">
        <f>+F213*J213</f>
        <v>0</v>
      </c>
      <c r="N213" s="606"/>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row>
    <row r="214" spans="2:88" s="4" customFormat="1" ht="23.25" customHeight="1">
      <c r="B214" s="66" t="s">
        <v>410</v>
      </c>
      <c r="C214" s="106" t="s">
        <v>411</v>
      </c>
      <c r="D214" s="64" t="s">
        <v>199</v>
      </c>
      <c r="E214" s="82"/>
      <c r="F214" s="393">
        <v>421877.98</v>
      </c>
      <c r="G214" s="381">
        <f>+F214*E214</f>
        <v>0</v>
      </c>
      <c r="H214" s="62">
        <f t="shared" si="36"/>
        <v>0</v>
      </c>
      <c r="I214" s="81">
        <f>+IF(J214&lt;E214,E214-J214,0)</f>
        <v>0</v>
      </c>
      <c r="J214" s="319">
        <v>0</v>
      </c>
      <c r="K214" s="370">
        <f t="shared" si="37"/>
        <v>0</v>
      </c>
      <c r="L214" s="372">
        <f t="shared" si="38"/>
        <v>0</v>
      </c>
      <c r="M214" s="605">
        <f>+F214*J214</f>
        <v>0</v>
      </c>
      <c r="N214" s="606"/>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row>
    <row r="215" spans="2:88" s="4" customFormat="1" ht="23.25" customHeight="1">
      <c r="B215" s="66" t="s">
        <v>412</v>
      </c>
      <c r="C215" s="106" t="s">
        <v>413</v>
      </c>
      <c r="D215" s="64" t="s">
        <v>199</v>
      </c>
      <c r="E215" s="82"/>
      <c r="F215" s="393">
        <v>5229764.6399999997</v>
      </c>
      <c r="G215" s="381">
        <f>+F215*E215</f>
        <v>0</v>
      </c>
      <c r="H215" s="62">
        <f t="shared" si="36"/>
        <v>0</v>
      </c>
      <c r="I215" s="81">
        <f>+IF(J215&lt;E215,E215-J215,0)</f>
        <v>0</v>
      </c>
      <c r="J215" s="319">
        <v>0</v>
      </c>
      <c r="K215" s="370">
        <f t="shared" si="37"/>
        <v>0</v>
      </c>
      <c r="L215" s="372">
        <f t="shared" si="38"/>
        <v>0</v>
      </c>
      <c r="M215" s="605">
        <f>+F215*J215</f>
        <v>0</v>
      </c>
      <c r="N215" s="606"/>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row>
    <row r="216" spans="2:88" s="125" customFormat="1" ht="23.25" customHeight="1">
      <c r="B216" s="84" t="s">
        <v>414</v>
      </c>
      <c r="C216" s="123" t="s">
        <v>415</v>
      </c>
      <c r="D216" s="100"/>
      <c r="E216" s="99"/>
      <c r="F216" s="395"/>
      <c r="G216" s="383"/>
      <c r="H216" s="62"/>
      <c r="I216" s="81"/>
      <c r="J216" s="319">
        <v>0</v>
      </c>
      <c r="K216" s="370"/>
      <c r="L216" s="372"/>
      <c r="M216" s="619"/>
      <c r="N216" s="620"/>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row>
    <row r="217" spans="2:88" s="4" customFormat="1" ht="23.25" customHeight="1">
      <c r="B217" s="66" t="s">
        <v>416</v>
      </c>
      <c r="C217" s="106" t="s">
        <v>417</v>
      </c>
      <c r="D217" s="64" t="s">
        <v>199</v>
      </c>
      <c r="E217" s="82">
        <v>2</v>
      </c>
      <c r="F217" s="393">
        <v>370800.68</v>
      </c>
      <c r="G217" s="381">
        <f>+F217*E217</f>
        <v>741601.36</v>
      </c>
      <c r="H217" s="62">
        <f t="shared" si="36"/>
        <v>0</v>
      </c>
      <c r="I217" s="81">
        <f>+IF(J217&lt;E217,E217-J217,0)</f>
        <v>0</v>
      </c>
      <c r="J217" s="319">
        <v>2</v>
      </c>
      <c r="K217" s="370">
        <f t="shared" si="37"/>
        <v>0</v>
      </c>
      <c r="L217" s="372">
        <f t="shared" si="38"/>
        <v>0</v>
      </c>
      <c r="M217" s="605">
        <f>+F217*J217</f>
        <v>741601.36</v>
      </c>
      <c r="N217" s="606"/>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row>
    <row r="218" spans="2:88" s="4" customFormat="1" ht="27" customHeight="1">
      <c r="B218" s="66" t="s">
        <v>418</v>
      </c>
      <c r="C218" s="106" t="s">
        <v>419</v>
      </c>
      <c r="D218" s="64" t="s">
        <v>199</v>
      </c>
      <c r="E218" s="82">
        <v>2</v>
      </c>
      <c r="F218" s="393">
        <v>320800.68</v>
      </c>
      <c r="G218" s="381">
        <f>+F218*E218</f>
        <v>641601.36</v>
      </c>
      <c r="H218" s="62">
        <f t="shared" si="36"/>
        <v>0</v>
      </c>
      <c r="I218" s="81">
        <f>+IF(J218&lt;E218,E218-J218,0)</f>
        <v>0</v>
      </c>
      <c r="J218" s="319">
        <v>2</v>
      </c>
      <c r="K218" s="370">
        <f t="shared" si="37"/>
        <v>0</v>
      </c>
      <c r="L218" s="372">
        <f t="shared" si="38"/>
        <v>0</v>
      </c>
      <c r="M218" s="605">
        <f>+F218*J218</f>
        <v>641601.36</v>
      </c>
      <c r="N218" s="606"/>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row>
    <row r="219" spans="2:88" s="4" customFormat="1" ht="30.75" customHeight="1">
      <c r="B219" s="66" t="s">
        <v>420</v>
      </c>
      <c r="C219" s="106" t="s">
        <v>421</v>
      </c>
      <c r="D219" s="64" t="s">
        <v>199</v>
      </c>
      <c r="E219" s="82">
        <v>1</v>
      </c>
      <c r="F219" s="393">
        <v>269370.69</v>
      </c>
      <c r="G219" s="381">
        <f>+F219*E219</f>
        <v>269370.69</v>
      </c>
      <c r="H219" s="62">
        <f t="shared" si="36"/>
        <v>6</v>
      </c>
      <c r="I219" s="81">
        <f>+IF(J219&lt;E219,E219-J219,0)</f>
        <v>0</v>
      </c>
      <c r="J219" s="319">
        <v>7</v>
      </c>
      <c r="K219" s="370">
        <f t="shared" si="37"/>
        <v>1616224.1400000001</v>
      </c>
      <c r="L219" s="372">
        <f t="shared" si="38"/>
        <v>0</v>
      </c>
      <c r="M219" s="605">
        <f>+F219*J219</f>
        <v>1885594.83</v>
      </c>
      <c r="N219" s="606"/>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row>
    <row r="220" spans="2:88" s="4" customFormat="1" ht="42" customHeight="1">
      <c r="B220" s="66" t="s">
        <v>422</v>
      </c>
      <c r="C220" s="106" t="s">
        <v>423</v>
      </c>
      <c r="D220" s="64" t="s">
        <v>199</v>
      </c>
      <c r="E220" s="82">
        <v>1</v>
      </c>
      <c r="F220" s="393">
        <v>4123716.36</v>
      </c>
      <c r="G220" s="381">
        <f>+F220*E220</f>
        <v>4123716.36</v>
      </c>
      <c r="H220" s="62">
        <f t="shared" si="36"/>
        <v>0</v>
      </c>
      <c r="I220" s="81">
        <f>+IF(J220&lt;E220,E220-J220,0)</f>
        <v>0</v>
      </c>
      <c r="J220" s="319">
        <v>1</v>
      </c>
      <c r="K220" s="370">
        <f t="shared" si="37"/>
        <v>0</v>
      </c>
      <c r="L220" s="372">
        <f t="shared" si="38"/>
        <v>0</v>
      </c>
      <c r="M220" s="605">
        <f>+F220*J220</f>
        <v>4123716.36</v>
      </c>
      <c r="N220" s="606"/>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row>
    <row r="221" spans="2:88" s="125" customFormat="1" ht="23.25" customHeight="1">
      <c r="B221" s="84" t="s">
        <v>424</v>
      </c>
      <c r="C221" s="123" t="s">
        <v>425</v>
      </c>
      <c r="D221" s="100"/>
      <c r="E221" s="99"/>
      <c r="F221" s="395"/>
      <c r="G221" s="383"/>
      <c r="H221" s="62"/>
      <c r="I221" s="81"/>
      <c r="J221" s="319"/>
      <c r="K221" s="370"/>
      <c r="L221" s="372"/>
      <c r="M221" s="619"/>
      <c r="N221" s="620"/>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row>
    <row r="222" spans="2:88" s="4" customFormat="1" ht="23.25" customHeight="1">
      <c r="B222" s="66" t="s">
        <v>426</v>
      </c>
      <c r="C222" s="106" t="s">
        <v>427</v>
      </c>
      <c r="D222" s="64" t="s">
        <v>93</v>
      </c>
      <c r="E222" s="82">
        <v>0</v>
      </c>
      <c r="F222" s="393">
        <f>13000*1.3</f>
        <v>16900</v>
      </c>
      <c r="G222" s="381">
        <f t="shared" ref="G222:G236" si="44">+F222*E222</f>
        <v>0</v>
      </c>
      <c r="H222" s="62">
        <f t="shared" si="36"/>
        <v>36.700000000000003</v>
      </c>
      <c r="I222" s="81">
        <f t="shared" ref="I222:I238" si="45">+IF(J222&lt;E222,E222-J222,0)</f>
        <v>0</v>
      </c>
      <c r="J222" s="319">
        <v>36.700000000000003</v>
      </c>
      <c r="K222" s="370">
        <f t="shared" si="37"/>
        <v>620230</v>
      </c>
      <c r="L222" s="372">
        <f t="shared" si="38"/>
        <v>0</v>
      </c>
      <c r="M222" s="605">
        <f t="shared" ref="M222:M238" si="46">+F222*J222</f>
        <v>620230</v>
      </c>
      <c r="N222" s="606"/>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row>
    <row r="223" spans="2:88" s="4" customFormat="1" ht="40.5" customHeight="1">
      <c r="B223" s="66" t="s">
        <v>428</v>
      </c>
      <c r="C223" s="106" t="s">
        <v>429</v>
      </c>
      <c r="D223" s="64" t="s">
        <v>199</v>
      </c>
      <c r="E223" s="82">
        <v>1</v>
      </c>
      <c r="F223" s="393">
        <v>494236.39</v>
      </c>
      <c r="G223" s="381">
        <f t="shared" si="44"/>
        <v>494236.39</v>
      </c>
      <c r="H223" s="62">
        <f t="shared" si="36"/>
        <v>0</v>
      </c>
      <c r="I223" s="81">
        <f t="shared" si="45"/>
        <v>1</v>
      </c>
      <c r="J223" s="319">
        <v>0</v>
      </c>
      <c r="K223" s="370">
        <f t="shared" si="37"/>
        <v>0</v>
      </c>
      <c r="L223" s="372">
        <f t="shared" si="38"/>
        <v>494236.39</v>
      </c>
      <c r="M223" s="605">
        <f t="shared" si="46"/>
        <v>0</v>
      </c>
      <c r="N223" s="606"/>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row>
    <row r="224" spans="2:88" s="4" customFormat="1" ht="36.75" customHeight="1">
      <c r="B224" s="66" t="s">
        <v>430</v>
      </c>
      <c r="C224" s="106" t="s">
        <v>431</v>
      </c>
      <c r="D224" s="64" t="s">
        <v>93</v>
      </c>
      <c r="E224" s="82">
        <v>80</v>
      </c>
      <c r="F224" s="393">
        <v>22598.25</v>
      </c>
      <c r="G224" s="381">
        <f t="shared" si="44"/>
        <v>1807860</v>
      </c>
      <c r="H224" s="62">
        <f t="shared" si="36"/>
        <v>0</v>
      </c>
      <c r="I224" s="81">
        <f t="shared" si="45"/>
        <v>80</v>
      </c>
      <c r="J224" s="319">
        <v>0</v>
      </c>
      <c r="K224" s="370">
        <f t="shared" si="37"/>
        <v>0</v>
      </c>
      <c r="L224" s="372">
        <f t="shared" si="38"/>
        <v>1807860</v>
      </c>
      <c r="M224" s="605">
        <f t="shared" si="46"/>
        <v>0</v>
      </c>
      <c r="N224" s="606"/>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row>
    <row r="225" spans="2:88" s="4" customFormat="1" ht="23.25" customHeight="1">
      <c r="B225" s="66" t="s">
        <v>432</v>
      </c>
      <c r="C225" s="106" t="s">
        <v>433</v>
      </c>
      <c r="D225" s="64" t="s">
        <v>93</v>
      </c>
      <c r="E225" s="82">
        <v>25</v>
      </c>
      <c r="F225" s="393">
        <v>25146.51</v>
      </c>
      <c r="G225" s="381">
        <f t="shared" si="44"/>
        <v>628662.75</v>
      </c>
      <c r="H225" s="62">
        <f t="shared" si="36"/>
        <v>155</v>
      </c>
      <c r="I225" s="81">
        <f t="shared" si="45"/>
        <v>0</v>
      </c>
      <c r="J225" s="319">
        <v>180</v>
      </c>
      <c r="K225" s="370">
        <f t="shared" si="37"/>
        <v>3897709.05</v>
      </c>
      <c r="L225" s="372">
        <f t="shared" si="38"/>
        <v>0</v>
      </c>
      <c r="M225" s="605">
        <f t="shared" si="46"/>
        <v>4526371.8</v>
      </c>
      <c r="N225" s="606"/>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row>
    <row r="226" spans="2:88" s="4" customFormat="1" ht="63" customHeight="1">
      <c r="B226" s="66" t="s">
        <v>434</v>
      </c>
      <c r="C226" s="106" t="s">
        <v>435</v>
      </c>
      <c r="D226" s="64" t="s">
        <v>199</v>
      </c>
      <c r="E226" s="82">
        <v>1</v>
      </c>
      <c r="F226" s="393">
        <v>554957.37</v>
      </c>
      <c r="G226" s="381">
        <f t="shared" si="44"/>
        <v>554957.37</v>
      </c>
      <c r="H226" s="62">
        <f t="shared" si="36"/>
        <v>0</v>
      </c>
      <c r="I226" s="81">
        <f t="shared" si="45"/>
        <v>0</v>
      </c>
      <c r="J226" s="319">
        <v>1</v>
      </c>
      <c r="K226" s="370">
        <f t="shared" si="37"/>
        <v>0</v>
      </c>
      <c r="L226" s="372">
        <f t="shared" si="38"/>
        <v>0</v>
      </c>
      <c r="M226" s="605">
        <f t="shared" si="46"/>
        <v>554957.37</v>
      </c>
      <c r="N226" s="606"/>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row>
    <row r="227" spans="2:88" s="4" customFormat="1" ht="29.25" customHeight="1">
      <c r="B227" s="66" t="s">
        <v>436</v>
      </c>
      <c r="C227" s="106" t="s">
        <v>437</v>
      </c>
      <c r="D227" s="64" t="s">
        <v>93</v>
      </c>
      <c r="E227" s="82">
        <v>80</v>
      </c>
      <c r="F227" s="393">
        <v>70988.2</v>
      </c>
      <c r="G227" s="381">
        <v>5679055.8799999999</v>
      </c>
      <c r="H227" s="62">
        <f t="shared" si="36"/>
        <v>10</v>
      </c>
      <c r="I227" s="81">
        <f t="shared" si="45"/>
        <v>0</v>
      </c>
      <c r="J227" s="319">
        <v>90</v>
      </c>
      <c r="K227" s="370">
        <f t="shared" si="37"/>
        <v>709882</v>
      </c>
      <c r="L227" s="372">
        <f t="shared" si="38"/>
        <v>0</v>
      </c>
      <c r="M227" s="605">
        <f t="shared" si="46"/>
        <v>6388938</v>
      </c>
      <c r="N227" s="606"/>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row>
    <row r="228" spans="2:88" s="4" customFormat="1" ht="23.25" customHeight="1">
      <c r="B228" s="66" t="s">
        <v>438</v>
      </c>
      <c r="C228" s="106" t="s">
        <v>439</v>
      </c>
      <c r="D228" s="64" t="s">
        <v>199</v>
      </c>
      <c r="E228" s="82">
        <v>4</v>
      </c>
      <c r="F228" s="393">
        <v>45403.58</v>
      </c>
      <c r="G228" s="381">
        <f t="shared" si="44"/>
        <v>181614.32</v>
      </c>
      <c r="H228" s="62">
        <f t="shared" si="36"/>
        <v>0</v>
      </c>
      <c r="I228" s="81">
        <f t="shared" si="45"/>
        <v>4</v>
      </c>
      <c r="J228" s="319">
        <v>0</v>
      </c>
      <c r="K228" s="370">
        <f t="shared" si="37"/>
        <v>0</v>
      </c>
      <c r="L228" s="372">
        <f t="shared" si="38"/>
        <v>181614.32</v>
      </c>
      <c r="M228" s="605">
        <f t="shared" si="46"/>
        <v>0</v>
      </c>
      <c r="N228" s="606"/>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row>
    <row r="229" spans="2:88" s="4" customFormat="1" ht="44.25" customHeight="1">
      <c r="B229" s="66" t="s">
        <v>440</v>
      </c>
      <c r="C229" s="106" t="s">
        <v>441</v>
      </c>
      <c r="D229" s="64" t="s">
        <v>199</v>
      </c>
      <c r="E229" s="82">
        <v>7</v>
      </c>
      <c r="F229" s="393">
        <v>21936.06</v>
      </c>
      <c r="G229" s="381">
        <f t="shared" si="44"/>
        <v>153552.42000000001</v>
      </c>
      <c r="H229" s="62">
        <f t="shared" si="36"/>
        <v>2</v>
      </c>
      <c r="I229" s="81">
        <f t="shared" si="45"/>
        <v>0</v>
      </c>
      <c r="J229" s="319">
        <v>9</v>
      </c>
      <c r="K229" s="370">
        <f t="shared" si="37"/>
        <v>43872.12</v>
      </c>
      <c r="L229" s="372">
        <f t="shared" si="38"/>
        <v>0</v>
      </c>
      <c r="M229" s="605">
        <f t="shared" si="46"/>
        <v>197424.54</v>
      </c>
      <c r="N229" s="606"/>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row>
    <row r="230" spans="2:88" s="4" customFormat="1" ht="56.25" customHeight="1">
      <c r="B230" s="66" t="s">
        <v>442</v>
      </c>
      <c r="C230" s="106" t="s">
        <v>443</v>
      </c>
      <c r="D230" s="64" t="s">
        <v>93</v>
      </c>
      <c r="E230" s="82">
        <v>60</v>
      </c>
      <c r="F230" s="393">
        <v>18993.259999999998</v>
      </c>
      <c r="G230" s="381">
        <v>1139595.54</v>
      </c>
      <c r="H230" s="62">
        <f t="shared" si="36"/>
        <v>120</v>
      </c>
      <c r="I230" s="81">
        <f t="shared" si="45"/>
        <v>0</v>
      </c>
      <c r="J230" s="319">
        <v>180</v>
      </c>
      <c r="K230" s="370">
        <f t="shared" si="37"/>
        <v>2279191.1999999997</v>
      </c>
      <c r="L230" s="372">
        <f t="shared" si="38"/>
        <v>0</v>
      </c>
      <c r="M230" s="605">
        <f t="shared" si="46"/>
        <v>3418786.8</v>
      </c>
      <c r="N230" s="606"/>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row>
    <row r="231" spans="2:88" s="4" customFormat="1" ht="57.75" customHeight="1">
      <c r="B231" s="66" t="s">
        <v>444</v>
      </c>
      <c r="C231" s="106" t="s">
        <v>445</v>
      </c>
      <c r="D231" s="64" t="s">
        <v>93</v>
      </c>
      <c r="E231" s="82">
        <v>50</v>
      </c>
      <c r="F231" s="393">
        <v>17941.05</v>
      </c>
      <c r="G231" s="381">
        <f t="shared" si="44"/>
        <v>897052.5</v>
      </c>
      <c r="H231" s="62">
        <f t="shared" si="36"/>
        <v>0</v>
      </c>
      <c r="I231" s="81">
        <f t="shared" si="45"/>
        <v>50</v>
      </c>
      <c r="J231" s="319">
        <v>0</v>
      </c>
      <c r="K231" s="370">
        <f t="shared" si="37"/>
        <v>0</v>
      </c>
      <c r="L231" s="372">
        <f t="shared" si="38"/>
        <v>897052.5</v>
      </c>
      <c r="M231" s="605">
        <f t="shared" si="46"/>
        <v>0</v>
      </c>
      <c r="N231" s="606"/>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row>
    <row r="232" spans="2:88" s="4" customFormat="1" ht="29.25" customHeight="1">
      <c r="B232" s="66" t="s">
        <v>446</v>
      </c>
      <c r="C232" s="106" t="s">
        <v>447</v>
      </c>
      <c r="D232" s="64" t="s">
        <v>93</v>
      </c>
      <c r="E232" s="82">
        <v>40</v>
      </c>
      <c r="F232" s="393">
        <v>18135.34</v>
      </c>
      <c r="G232" s="381">
        <f t="shared" si="44"/>
        <v>725413.6</v>
      </c>
      <c r="H232" s="62">
        <f t="shared" ref="H232:H240" si="47">+IF(J232&gt;E232,J232-E232,0)</f>
        <v>0</v>
      </c>
      <c r="I232" s="81">
        <f t="shared" si="45"/>
        <v>40</v>
      </c>
      <c r="J232" s="319">
        <v>0</v>
      </c>
      <c r="K232" s="370">
        <f t="shared" ref="K232:K240" si="48">+H232*F232</f>
        <v>0</v>
      </c>
      <c r="L232" s="372">
        <f t="shared" ref="L232:L240" si="49">+I232*F232</f>
        <v>725413.6</v>
      </c>
      <c r="M232" s="605">
        <f t="shared" si="46"/>
        <v>0</v>
      </c>
      <c r="N232" s="606"/>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row>
    <row r="233" spans="2:88" s="4" customFormat="1" ht="76.5" customHeight="1">
      <c r="B233" s="66" t="s">
        <v>448</v>
      </c>
      <c r="C233" s="106" t="s">
        <v>449</v>
      </c>
      <c r="D233" s="64" t="s">
        <v>93</v>
      </c>
      <c r="E233" s="82">
        <v>150</v>
      </c>
      <c r="F233" s="393">
        <v>13777.94</v>
      </c>
      <c r="G233" s="381">
        <v>2066690.85</v>
      </c>
      <c r="H233" s="62">
        <f t="shared" si="47"/>
        <v>0</v>
      </c>
      <c r="I233" s="81">
        <f t="shared" si="45"/>
        <v>150</v>
      </c>
      <c r="J233" s="319">
        <v>0</v>
      </c>
      <c r="K233" s="370">
        <f t="shared" si="48"/>
        <v>0</v>
      </c>
      <c r="L233" s="372">
        <f t="shared" si="49"/>
        <v>2066691</v>
      </c>
      <c r="M233" s="605">
        <f t="shared" si="46"/>
        <v>0</v>
      </c>
      <c r="N233" s="606"/>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row>
    <row r="234" spans="2:88" s="4" customFormat="1" ht="66.75" customHeight="1">
      <c r="B234" s="66" t="s">
        <v>450</v>
      </c>
      <c r="C234" s="106" t="s">
        <v>435</v>
      </c>
      <c r="D234" s="64" t="s">
        <v>199</v>
      </c>
      <c r="E234" s="82">
        <v>1</v>
      </c>
      <c r="F234" s="393">
        <v>529860.87</v>
      </c>
      <c r="G234" s="381">
        <f t="shared" si="44"/>
        <v>529860.87</v>
      </c>
      <c r="H234" s="62">
        <f t="shared" si="47"/>
        <v>0</v>
      </c>
      <c r="I234" s="81">
        <f t="shared" si="45"/>
        <v>1</v>
      </c>
      <c r="J234" s="319">
        <v>0</v>
      </c>
      <c r="K234" s="370">
        <f t="shared" si="48"/>
        <v>0</v>
      </c>
      <c r="L234" s="372">
        <f t="shared" si="49"/>
        <v>529860.87</v>
      </c>
      <c r="M234" s="605">
        <f t="shared" si="46"/>
        <v>0</v>
      </c>
      <c r="N234" s="606"/>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row>
    <row r="235" spans="2:88" s="4" customFormat="1" ht="29.25" customHeight="1">
      <c r="B235" s="66" t="s">
        <v>451</v>
      </c>
      <c r="C235" s="106" t="s">
        <v>452</v>
      </c>
      <c r="D235" s="64" t="s">
        <v>93</v>
      </c>
      <c r="E235" s="82">
        <v>90</v>
      </c>
      <c r="F235" s="393">
        <v>73109.320000000007</v>
      </c>
      <c r="G235" s="381">
        <v>6579839</v>
      </c>
      <c r="H235" s="62">
        <f t="shared" si="47"/>
        <v>0</v>
      </c>
      <c r="I235" s="81">
        <f t="shared" si="45"/>
        <v>90</v>
      </c>
      <c r="J235" s="319">
        <v>0</v>
      </c>
      <c r="K235" s="370">
        <f t="shared" si="48"/>
        <v>0</v>
      </c>
      <c r="L235" s="372">
        <f t="shared" si="49"/>
        <v>6579838.8000000007</v>
      </c>
      <c r="M235" s="605">
        <f t="shared" si="46"/>
        <v>0</v>
      </c>
      <c r="N235" s="606"/>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row>
    <row r="236" spans="2:88" s="4" customFormat="1" ht="23.25" customHeight="1">
      <c r="B236" s="66" t="s">
        <v>453</v>
      </c>
      <c r="C236" s="106" t="s">
        <v>439</v>
      </c>
      <c r="D236" s="64" t="s">
        <v>199</v>
      </c>
      <c r="E236" s="82">
        <v>1</v>
      </c>
      <c r="F236" s="393">
        <v>45403.58</v>
      </c>
      <c r="G236" s="381">
        <f t="shared" si="44"/>
        <v>45403.58</v>
      </c>
      <c r="H236" s="62">
        <f t="shared" si="47"/>
        <v>0</v>
      </c>
      <c r="I236" s="81">
        <f t="shared" si="45"/>
        <v>1</v>
      </c>
      <c r="J236" s="319">
        <v>0</v>
      </c>
      <c r="K236" s="370">
        <f t="shared" si="48"/>
        <v>0</v>
      </c>
      <c r="L236" s="372">
        <f t="shared" si="49"/>
        <v>45403.58</v>
      </c>
      <c r="M236" s="605">
        <f t="shared" si="46"/>
        <v>0</v>
      </c>
      <c r="N236" s="606"/>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row>
    <row r="237" spans="2:88" s="4" customFormat="1" ht="28.5" customHeight="1">
      <c r="B237" s="66" t="s">
        <v>454</v>
      </c>
      <c r="C237" s="106" t="s">
        <v>455</v>
      </c>
      <c r="D237" s="64" t="s">
        <v>199</v>
      </c>
      <c r="E237" s="82">
        <v>2</v>
      </c>
      <c r="F237" s="393">
        <v>21936.06</v>
      </c>
      <c r="G237" s="381">
        <v>43872.13</v>
      </c>
      <c r="H237" s="62">
        <f t="shared" si="47"/>
        <v>0</v>
      </c>
      <c r="I237" s="81">
        <f t="shared" si="45"/>
        <v>2</v>
      </c>
      <c r="J237" s="319">
        <v>0</v>
      </c>
      <c r="K237" s="370">
        <f t="shared" si="48"/>
        <v>0</v>
      </c>
      <c r="L237" s="372">
        <f t="shared" si="49"/>
        <v>43872.12</v>
      </c>
      <c r="M237" s="605">
        <f t="shared" si="46"/>
        <v>0</v>
      </c>
      <c r="N237" s="606"/>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row>
    <row r="238" spans="2:88" s="4" customFormat="1" ht="48.75" customHeight="1">
      <c r="B238" s="66" t="s">
        <v>456</v>
      </c>
      <c r="C238" s="106" t="s">
        <v>441</v>
      </c>
      <c r="D238" s="64" t="s">
        <v>199</v>
      </c>
      <c r="E238" s="82">
        <v>8</v>
      </c>
      <c r="F238" s="393">
        <v>20906.95</v>
      </c>
      <c r="G238" s="381">
        <v>167255.64000000001</v>
      </c>
      <c r="H238" s="62">
        <f t="shared" si="47"/>
        <v>0</v>
      </c>
      <c r="I238" s="81">
        <f t="shared" si="45"/>
        <v>8</v>
      </c>
      <c r="J238" s="319">
        <v>0</v>
      </c>
      <c r="K238" s="370">
        <f t="shared" si="48"/>
        <v>0</v>
      </c>
      <c r="L238" s="372">
        <f t="shared" si="49"/>
        <v>167255.6</v>
      </c>
      <c r="M238" s="605">
        <f t="shared" si="46"/>
        <v>0</v>
      </c>
      <c r="N238" s="606"/>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row>
    <row r="239" spans="2:88" s="125" customFormat="1" ht="26.25" customHeight="1">
      <c r="B239" s="84">
        <v>4.9000000000000004</v>
      </c>
      <c r="C239" s="123" t="s">
        <v>457</v>
      </c>
      <c r="D239" s="100"/>
      <c r="E239" s="99"/>
      <c r="F239" s="395"/>
      <c r="G239" s="381"/>
      <c r="H239" s="62"/>
      <c r="I239" s="81"/>
      <c r="J239" s="327"/>
      <c r="K239" s="370"/>
      <c r="L239" s="372"/>
      <c r="M239" s="605"/>
      <c r="N239" s="606"/>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row>
    <row r="240" spans="2:88" s="4" customFormat="1" ht="23.25" customHeight="1" thickBot="1">
      <c r="B240" s="59" t="s">
        <v>458</v>
      </c>
      <c r="C240" s="103" t="s">
        <v>459</v>
      </c>
      <c r="D240" s="57" t="s">
        <v>69</v>
      </c>
      <c r="E240" s="80">
        <v>1</v>
      </c>
      <c r="F240" s="393">
        <v>3000000</v>
      </c>
      <c r="G240" s="386">
        <f>+F240*E240</f>
        <v>3000000</v>
      </c>
      <c r="H240" s="55">
        <f t="shared" si="47"/>
        <v>0</v>
      </c>
      <c r="I240" s="79">
        <f>+IF(J240&lt;E240,E240-J240,0)</f>
        <v>0</v>
      </c>
      <c r="J240" s="327">
        <v>1</v>
      </c>
      <c r="K240" s="375">
        <f t="shared" si="48"/>
        <v>0</v>
      </c>
      <c r="L240" s="372">
        <f t="shared" si="49"/>
        <v>0</v>
      </c>
      <c r="M240" s="632">
        <f>+F240*J240</f>
        <v>3000000</v>
      </c>
      <c r="N240" s="633"/>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row>
    <row r="241" spans="2:88" s="1" customFormat="1" ht="26.25" customHeight="1" thickBot="1">
      <c r="B241" s="120"/>
      <c r="C241" s="32"/>
      <c r="D241" s="32"/>
      <c r="E241" s="668" t="s">
        <v>24</v>
      </c>
      <c r="F241" s="669"/>
      <c r="G241" s="260">
        <f>SUM(G103:G240)</f>
        <v>147565726.17999998</v>
      </c>
      <c r="H241" s="137"/>
      <c r="I241" s="134"/>
      <c r="J241" s="134"/>
      <c r="K241" s="391">
        <f>SUM(K103:K240)</f>
        <v>49997836.067699999</v>
      </c>
      <c r="L241" s="245">
        <f>SUM(L103:L240)</f>
        <v>72283111.400399998</v>
      </c>
      <c r="M241" s="668">
        <f>SUM(M103:N240)</f>
        <v>123655542.37729998</v>
      </c>
      <c r="N241" s="670"/>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row>
    <row r="242" spans="2:88" s="134" customFormat="1" ht="8.25" customHeight="1" thickBot="1">
      <c r="B242" s="140"/>
      <c r="C242" s="139"/>
      <c r="D242" s="139"/>
      <c r="E242" s="139"/>
      <c r="F242" s="137"/>
      <c r="G242" s="137"/>
      <c r="H242" s="137"/>
      <c r="I242" s="138"/>
      <c r="J242" s="137"/>
      <c r="K242" s="136"/>
      <c r="L242" s="136"/>
      <c r="M242" s="136"/>
      <c r="N242" s="136"/>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135"/>
      <c r="BN242" s="135"/>
      <c r="BO242" s="135"/>
      <c r="BP242" s="135"/>
      <c r="BQ242" s="135"/>
      <c r="BR242" s="135"/>
      <c r="BS242" s="135"/>
      <c r="BT242" s="135"/>
      <c r="BU242" s="135"/>
      <c r="BV242" s="135"/>
      <c r="BW242" s="135"/>
      <c r="BX242" s="135"/>
      <c r="BY242" s="135"/>
      <c r="BZ242" s="135"/>
      <c r="CA242" s="135"/>
      <c r="CB242" s="135"/>
      <c r="CC242" s="135"/>
      <c r="CD242" s="135"/>
      <c r="CE242" s="135"/>
      <c r="CF242" s="135"/>
      <c r="CG242" s="135"/>
      <c r="CH242" s="135"/>
      <c r="CI242" s="135"/>
      <c r="CJ242" s="135"/>
    </row>
    <row r="243" spans="2:88" s="4" customFormat="1" ht="15.75" customHeight="1" thickBot="1">
      <c r="B243" s="306">
        <v>5</v>
      </c>
      <c r="C243" s="128" t="s">
        <v>28</v>
      </c>
      <c r="D243" s="126"/>
      <c r="E243" s="126"/>
      <c r="F243" s="126"/>
      <c r="G243" s="126"/>
      <c r="H243" s="126"/>
      <c r="I243" s="126"/>
      <c r="J243" s="127"/>
      <c r="K243" s="126"/>
      <c r="L243" s="126"/>
      <c r="M243" s="126"/>
      <c r="N243" s="74"/>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row>
    <row r="244" spans="2:88" s="125" customFormat="1" ht="37.5" customHeight="1">
      <c r="B244" s="307">
        <v>5.0999999999999996</v>
      </c>
      <c r="C244" s="118" t="s">
        <v>464</v>
      </c>
      <c r="D244" s="71"/>
      <c r="E244" s="90"/>
      <c r="F244" s="89"/>
      <c r="G244" s="88"/>
      <c r="H244" s="87"/>
      <c r="I244" s="86"/>
      <c r="J244" s="85"/>
      <c r="K244" s="370"/>
      <c r="L244" s="372"/>
      <c r="M244" s="623"/>
      <c r="N244" s="624"/>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row>
    <row r="245" spans="2:88" s="4" customFormat="1" ht="25.5" customHeight="1">
      <c r="B245" s="308" t="s">
        <v>465</v>
      </c>
      <c r="C245" s="106" t="s">
        <v>466</v>
      </c>
      <c r="D245" s="64" t="s">
        <v>80</v>
      </c>
      <c r="E245" s="82">
        <v>13.042500000000002</v>
      </c>
      <c r="F245" s="378">
        <v>47997.03</v>
      </c>
      <c r="G245" s="372">
        <f t="shared" ref="G245:G250" si="50">+F245*E245</f>
        <v>626001.26377500012</v>
      </c>
      <c r="H245" s="62">
        <f>+IF(J245&gt;E245,J245-E245,0)</f>
        <v>7.6174999999999979</v>
      </c>
      <c r="I245" s="81">
        <f>+IF(J245&lt;E245,E245-J245,0)</f>
        <v>0</v>
      </c>
      <c r="J245" s="147">
        <f>+'ACTA DE LIQUIDACION'!J247</f>
        <v>20.66</v>
      </c>
      <c r="K245" s="370">
        <f t="shared" ref="K245:K250" si="51">+H245*F245</f>
        <v>365617.37602499989</v>
      </c>
      <c r="L245" s="372">
        <f t="shared" ref="L245:L250" si="52">+I245*F245</f>
        <v>0</v>
      </c>
      <c r="M245" s="605">
        <f t="shared" ref="M245:M250" si="53">+F245*J245</f>
        <v>991618.6398</v>
      </c>
      <c r="N245" s="606"/>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row>
    <row r="246" spans="2:88" s="4" customFormat="1" ht="36" customHeight="1">
      <c r="B246" s="308" t="s">
        <v>467</v>
      </c>
      <c r="C246" s="106" t="s">
        <v>468</v>
      </c>
      <c r="D246" s="64" t="s">
        <v>93</v>
      </c>
      <c r="E246" s="82">
        <v>64.530000000000015</v>
      </c>
      <c r="F246" s="378">
        <v>36888.699999999997</v>
      </c>
      <c r="G246" s="372">
        <f t="shared" si="50"/>
        <v>2380427.8110000002</v>
      </c>
      <c r="H246" s="62">
        <f t="shared" ref="H246:H250" si="54">+IF(J246&gt;E246,J246-E246,0)</f>
        <v>0</v>
      </c>
      <c r="I246" s="81">
        <f t="shared" ref="I246:I250" si="55">+IF(J246&lt;E246,E246-J246,0)</f>
        <v>3.4000000000000128</v>
      </c>
      <c r="J246" s="147">
        <f>+'ACTA DE LIQUIDACION'!J248</f>
        <v>61.13</v>
      </c>
      <c r="K246" s="370">
        <f t="shared" si="51"/>
        <v>0</v>
      </c>
      <c r="L246" s="372">
        <f t="shared" si="52"/>
        <v>125421.58000000047</v>
      </c>
      <c r="M246" s="605">
        <f t="shared" si="53"/>
        <v>2255006.2310000001</v>
      </c>
      <c r="N246" s="606"/>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row>
    <row r="247" spans="2:88" s="4" customFormat="1" ht="31.5" customHeight="1">
      <c r="B247" s="308" t="s">
        <v>469</v>
      </c>
      <c r="C247" s="106" t="s">
        <v>470</v>
      </c>
      <c r="D247" s="64" t="s">
        <v>80</v>
      </c>
      <c r="E247" s="82">
        <v>61.25</v>
      </c>
      <c r="F247" s="378">
        <v>37197.620000000003</v>
      </c>
      <c r="G247" s="372">
        <f t="shared" si="50"/>
        <v>2278354.2250000001</v>
      </c>
      <c r="H247" s="62">
        <f t="shared" si="54"/>
        <v>0</v>
      </c>
      <c r="I247" s="81">
        <f t="shared" si="55"/>
        <v>10.18</v>
      </c>
      <c r="J247" s="147">
        <f>+'ACTA DE LIQUIDACION'!J249</f>
        <v>51.07</v>
      </c>
      <c r="K247" s="370">
        <f t="shared" si="51"/>
        <v>0</v>
      </c>
      <c r="L247" s="372">
        <f t="shared" si="52"/>
        <v>378671.77160000004</v>
      </c>
      <c r="M247" s="605">
        <f t="shared" si="53"/>
        <v>1899682.4534000002</v>
      </c>
      <c r="N247" s="606"/>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row>
    <row r="248" spans="2:88" s="4" customFormat="1" ht="27" customHeight="1">
      <c r="B248" s="308" t="s">
        <v>471</v>
      </c>
      <c r="C248" s="106" t="s">
        <v>472</v>
      </c>
      <c r="D248" s="64" t="s">
        <v>93</v>
      </c>
      <c r="E248" s="82"/>
      <c r="F248" s="378">
        <v>21435.34</v>
      </c>
      <c r="G248" s="372">
        <f t="shared" si="50"/>
        <v>0</v>
      </c>
      <c r="H248" s="62">
        <f t="shared" si="54"/>
        <v>0</v>
      </c>
      <c r="I248" s="81">
        <f t="shared" si="55"/>
        <v>0</v>
      </c>
      <c r="J248" s="147">
        <f>+'ACTA DE LIQUIDACION'!J250</f>
        <v>0</v>
      </c>
      <c r="K248" s="370">
        <f t="shared" si="51"/>
        <v>0</v>
      </c>
      <c r="L248" s="372">
        <f t="shared" si="52"/>
        <v>0</v>
      </c>
      <c r="M248" s="605">
        <f t="shared" si="53"/>
        <v>0</v>
      </c>
      <c r="N248" s="606"/>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row>
    <row r="249" spans="2:88" s="4" customFormat="1" ht="29.25" customHeight="1">
      <c r="B249" s="308" t="s">
        <v>473</v>
      </c>
      <c r="C249" s="106" t="s">
        <v>474</v>
      </c>
      <c r="D249" s="64" t="s">
        <v>475</v>
      </c>
      <c r="E249" s="82"/>
      <c r="F249" s="378">
        <v>32221.35</v>
      </c>
      <c r="G249" s="372">
        <f t="shared" si="50"/>
        <v>0</v>
      </c>
      <c r="H249" s="62">
        <f t="shared" si="54"/>
        <v>0</v>
      </c>
      <c r="I249" s="81">
        <f t="shared" si="55"/>
        <v>0</v>
      </c>
      <c r="J249" s="147">
        <f>+'ACTA DE LIQUIDACION'!J251</f>
        <v>0</v>
      </c>
      <c r="K249" s="370">
        <f t="shared" si="51"/>
        <v>0</v>
      </c>
      <c r="L249" s="372">
        <f t="shared" si="52"/>
        <v>0</v>
      </c>
      <c r="M249" s="605">
        <f t="shared" si="53"/>
        <v>0</v>
      </c>
      <c r="N249" s="606"/>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row>
    <row r="250" spans="2:88" s="4" customFormat="1" ht="41.25" customHeight="1" thickBot="1">
      <c r="B250" s="309" t="s">
        <v>476</v>
      </c>
      <c r="C250" s="103" t="s">
        <v>477</v>
      </c>
      <c r="D250" s="57" t="s">
        <v>93</v>
      </c>
      <c r="E250" s="80">
        <v>80.48</v>
      </c>
      <c r="F250" s="387">
        <v>13987.5</v>
      </c>
      <c r="G250" s="377">
        <f t="shared" si="50"/>
        <v>1125714</v>
      </c>
      <c r="H250" s="55">
        <f t="shared" si="54"/>
        <v>0</v>
      </c>
      <c r="I250" s="79">
        <f t="shared" si="55"/>
        <v>80.48</v>
      </c>
      <c r="J250" s="224">
        <f>+'ACTA DE LIQUIDACION'!J252</f>
        <v>0</v>
      </c>
      <c r="K250" s="370">
        <f t="shared" si="51"/>
        <v>0</v>
      </c>
      <c r="L250" s="372">
        <f t="shared" si="52"/>
        <v>1125714</v>
      </c>
      <c r="M250" s="632">
        <f t="shared" si="53"/>
        <v>0</v>
      </c>
      <c r="N250" s="633"/>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row>
    <row r="251" spans="2:88" s="1" customFormat="1" ht="26.25" customHeight="1" thickBot="1">
      <c r="B251" s="310"/>
      <c r="C251" s="139"/>
      <c r="D251" s="139"/>
      <c r="E251" s="668" t="s">
        <v>24</v>
      </c>
      <c r="F251" s="669"/>
      <c r="G251" s="260">
        <f>SUM(G245:G250)</f>
        <v>6410497.2997750007</v>
      </c>
      <c r="H251" s="137"/>
      <c r="I251" s="292"/>
      <c r="J251" s="292"/>
      <c r="K251" s="245">
        <f>SUM(K245:K250)</f>
        <v>365617.37602499989</v>
      </c>
      <c r="L251" s="245">
        <f>SUM(L245:L250)</f>
        <v>1629807.3516000006</v>
      </c>
      <c r="M251" s="668">
        <f>SUM(M245:N250)</f>
        <v>5146307.3242000006</v>
      </c>
      <c r="N251" s="670"/>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row>
    <row r="252" spans="2:88" s="134" customFormat="1" ht="8.25" customHeight="1" thickBot="1">
      <c r="B252" s="140"/>
      <c r="C252" s="139"/>
      <c r="D252" s="139"/>
      <c r="E252" s="139"/>
      <c r="F252" s="137"/>
      <c r="G252" s="137"/>
      <c r="H252" s="137"/>
      <c r="I252" s="138"/>
      <c r="J252" s="137"/>
      <c r="K252" s="136"/>
      <c r="L252" s="136"/>
      <c r="M252" s="136"/>
      <c r="N252" s="136"/>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135"/>
      <c r="BB252" s="135"/>
      <c r="BC252" s="135"/>
      <c r="BD252" s="135"/>
      <c r="BE252" s="135"/>
      <c r="BF252" s="135"/>
      <c r="BG252" s="135"/>
      <c r="BH252" s="135"/>
      <c r="BI252" s="135"/>
      <c r="BJ252" s="135"/>
      <c r="BK252" s="135"/>
      <c r="BL252" s="135"/>
      <c r="BM252" s="135"/>
      <c r="BN252" s="135"/>
      <c r="BO252" s="135"/>
      <c r="BP252" s="135"/>
      <c r="BQ252" s="135"/>
      <c r="BR252" s="135"/>
      <c r="BS252" s="135"/>
      <c r="BT252" s="135"/>
      <c r="BU252" s="135"/>
      <c r="BV252" s="135"/>
      <c r="BW252" s="135"/>
      <c r="BX252" s="135"/>
      <c r="BY252" s="135"/>
      <c r="BZ252" s="135"/>
      <c r="CA252" s="135"/>
      <c r="CB252" s="135"/>
      <c r="CC252" s="135"/>
      <c r="CD252" s="135"/>
      <c r="CE252" s="135"/>
      <c r="CF252" s="135"/>
      <c r="CG252" s="135"/>
      <c r="CH252" s="135"/>
      <c r="CI252" s="135"/>
      <c r="CJ252" s="135"/>
    </row>
    <row r="253" spans="2:88" s="45" customFormat="1" ht="30" customHeight="1" thickBot="1">
      <c r="B253" s="78">
        <v>6</v>
      </c>
      <c r="C253" s="77" t="s">
        <v>478</v>
      </c>
      <c r="D253" s="76"/>
      <c r="E253" s="76"/>
      <c r="F253" s="75"/>
      <c r="G253" s="75"/>
      <c r="H253" s="75"/>
      <c r="I253" s="75"/>
      <c r="J253" s="75"/>
      <c r="K253" s="75"/>
      <c r="L253" s="75"/>
      <c r="M253" s="76"/>
      <c r="N253" s="91"/>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row>
    <row r="254" spans="2:88" s="45" customFormat="1" ht="33.75" customHeight="1">
      <c r="B254" s="73">
        <v>6.1</v>
      </c>
      <c r="C254" s="118" t="s">
        <v>479</v>
      </c>
      <c r="D254" s="71"/>
      <c r="E254" s="70"/>
      <c r="F254" s="373"/>
      <c r="G254" s="374"/>
      <c r="H254" s="124"/>
      <c r="I254" s="68"/>
      <c r="J254" s="235"/>
      <c r="K254" s="248"/>
      <c r="L254" s="249"/>
      <c r="M254" s="673"/>
      <c r="N254" s="631"/>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row>
    <row r="255" spans="2:88" s="45" customFormat="1" ht="33" customHeight="1">
      <c r="B255" s="66" t="s">
        <v>480</v>
      </c>
      <c r="C255" s="106" t="s">
        <v>481</v>
      </c>
      <c r="D255" s="64" t="s">
        <v>80</v>
      </c>
      <c r="E255" s="63">
        <v>167.81</v>
      </c>
      <c r="F255" s="370">
        <v>19966.68</v>
      </c>
      <c r="G255" s="372">
        <f>+F255*E255</f>
        <v>3350608.5707999999</v>
      </c>
      <c r="H255" s="62" t="e">
        <f>+IF(J255&gt;E255,J255-E255,0)</f>
        <v>#REF!</v>
      </c>
      <c r="I255" s="81" t="e">
        <f>+IF(J255&lt;E255,E255-J255,0)</f>
        <v>#REF!</v>
      </c>
      <c r="J255" s="147" t="e">
        <f>+'ACTA DE LIQUIDACION'!J257</f>
        <v>#REF!</v>
      </c>
      <c r="K255" s="370" t="e">
        <f t="shared" ref="K255" si="56">+H255*F255</f>
        <v>#REF!</v>
      </c>
      <c r="L255" s="372" t="e">
        <f t="shared" ref="L255" si="57">+I255*F255</f>
        <v>#REF!</v>
      </c>
      <c r="M255" s="674" t="e">
        <f>+F255*J255</f>
        <v>#REF!</v>
      </c>
      <c r="N255" s="60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row>
    <row r="256" spans="2:88" s="45" customFormat="1" ht="27.75" customHeight="1">
      <c r="B256" s="84">
        <v>6.2</v>
      </c>
      <c r="C256" s="123" t="s">
        <v>482</v>
      </c>
      <c r="D256" s="64"/>
      <c r="E256" s="63"/>
      <c r="F256" s="370"/>
      <c r="G256" s="372"/>
      <c r="H256" s="122"/>
      <c r="I256" s="81"/>
      <c r="J256" s="250"/>
      <c r="K256" s="251"/>
      <c r="L256" s="252"/>
      <c r="M256" s="674"/>
      <c r="N256" s="60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row>
    <row r="257" spans="2:88" s="45" customFormat="1" ht="37.5" customHeight="1" thickBot="1">
      <c r="B257" s="59" t="s">
        <v>483</v>
      </c>
      <c r="C257" s="103" t="s">
        <v>484</v>
      </c>
      <c r="D257" s="57" t="s">
        <v>80</v>
      </c>
      <c r="E257" s="56">
        <v>45.31</v>
      </c>
      <c r="F257" s="375">
        <v>21480.080000000002</v>
      </c>
      <c r="G257" s="377">
        <f>+F257*E257</f>
        <v>973262.42480000015</v>
      </c>
      <c r="H257" s="55" t="e">
        <f>+IF(J257&gt;E257,J257-E257,0)</f>
        <v>#REF!</v>
      </c>
      <c r="I257" s="79" t="e">
        <f t="shared" ref="I257" si="58">+IF(J257&lt;E257,J257-E257,0)</f>
        <v>#REF!</v>
      </c>
      <c r="J257" s="224" t="e">
        <f>+'ACTA DE LIQUIDACION'!J259</f>
        <v>#REF!</v>
      </c>
      <c r="K257" s="375" t="e">
        <f t="shared" ref="K257" si="59">+H257*F257</f>
        <v>#REF!</v>
      </c>
      <c r="L257" s="377" t="e">
        <f t="shared" ref="L257" si="60">+I257*F257</f>
        <v>#REF!</v>
      </c>
      <c r="M257" s="675" t="e">
        <f>+F257*J257</f>
        <v>#REF!</v>
      </c>
      <c r="N257" s="633"/>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row>
    <row r="258" spans="2:88" s="45" customFormat="1" ht="37.5" customHeight="1" thickBot="1">
      <c r="B258" s="92"/>
      <c r="C258" s="51"/>
      <c r="D258" s="50"/>
      <c r="E258" s="668" t="s">
        <v>24</v>
      </c>
      <c r="F258" s="669"/>
      <c r="G258" s="260">
        <f>SUM(G254:G257)</f>
        <v>4323870.9956</v>
      </c>
      <c r="H258" s="47"/>
      <c r="K258" s="391" t="e">
        <f>SUM(K254:K257)</f>
        <v>#REF!</v>
      </c>
      <c r="L258" s="391" t="e">
        <f>SUM(L254:L257)</f>
        <v>#REF!</v>
      </c>
      <c r="M258" s="676" t="e">
        <f>SUM(M254:N257)</f>
        <v>#REF!</v>
      </c>
      <c r="N258" s="669"/>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row>
    <row r="259" spans="2:88" s="1" customFormat="1" ht="8.25" customHeight="1" thickBot="1">
      <c r="B259" s="120"/>
      <c r="C259" s="32"/>
      <c r="D259" s="32"/>
      <c r="E259" s="32"/>
      <c r="F259" s="41"/>
      <c r="G259" s="41"/>
      <c r="H259" s="41"/>
      <c r="I259" s="119"/>
      <c r="J259" s="41"/>
      <c r="K259" s="44"/>
      <c r="L259" s="44"/>
      <c r="M259" s="44"/>
      <c r="N259" s="4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row>
    <row r="260" spans="2:88" s="1" customFormat="1" ht="42.75" customHeight="1" thickBot="1">
      <c r="B260" s="96">
        <v>7</v>
      </c>
      <c r="C260" s="95" t="s">
        <v>29</v>
      </c>
      <c r="D260" s="75"/>
      <c r="E260" s="75"/>
      <c r="F260" s="75"/>
      <c r="G260" s="75"/>
      <c r="H260" s="75"/>
      <c r="I260" s="75"/>
      <c r="J260" s="75"/>
      <c r="K260" s="75"/>
      <c r="L260" s="75"/>
      <c r="M260" s="75"/>
      <c r="N260" s="7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row>
    <row r="261" spans="2:88" s="1" customFormat="1" ht="37.5" customHeight="1">
      <c r="B261" s="73">
        <v>7.1</v>
      </c>
      <c r="C261" s="118" t="s">
        <v>485</v>
      </c>
      <c r="D261" s="71"/>
      <c r="E261" s="116"/>
      <c r="F261" s="384"/>
      <c r="G261" s="374"/>
      <c r="H261" s="69"/>
      <c r="I261" s="68"/>
      <c r="J261" s="67"/>
      <c r="K261" s="248"/>
      <c r="L261" s="249"/>
      <c r="M261" s="673"/>
      <c r="N261" s="631"/>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row>
    <row r="262" spans="2:88" s="1" customFormat="1" ht="83.25" customHeight="1">
      <c r="B262" s="66" t="s">
        <v>486</v>
      </c>
      <c r="C262" s="106" t="s">
        <v>487</v>
      </c>
      <c r="D262" s="64" t="s">
        <v>80</v>
      </c>
      <c r="E262" s="104">
        <v>611.76</v>
      </c>
      <c r="F262" s="378">
        <v>173909.58</v>
      </c>
      <c r="G262" s="372">
        <v>106390921.68000001</v>
      </c>
      <c r="H262" s="62" t="e">
        <f>+IF(J262&gt;E262,J262-E262,0)</f>
        <v>#REF!</v>
      </c>
      <c r="I262" s="81" t="e">
        <f>+IF(J262&lt;E262,E262-J262,0)</f>
        <v>#REF!</v>
      </c>
      <c r="J262" s="147" t="e">
        <f>+'ACTA DE LIQUIDACION'!J264</f>
        <v>#REF!</v>
      </c>
      <c r="K262" s="370" t="e">
        <f t="shared" ref="K262:K263" si="61">+H262*F262</f>
        <v>#REF!</v>
      </c>
      <c r="L262" s="372" t="e">
        <f t="shared" ref="L262:L263" si="62">+I262*F262</f>
        <v>#REF!</v>
      </c>
      <c r="M262" s="674" t="e">
        <f>+F262*J262</f>
        <v>#REF!</v>
      </c>
      <c r="N262" s="606"/>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row>
    <row r="263" spans="2:88" s="1" customFormat="1" ht="37.5" customHeight="1" thickBot="1">
      <c r="B263" s="59" t="s">
        <v>488</v>
      </c>
      <c r="C263" s="103" t="s">
        <v>489</v>
      </c>
      <c r="D263" s="57" t="s">
        <v>80</v>
      </c>
      <c r="E263" s="101">
        <v>92.89</v>
      </c>
      <c r="F263" s="387">
        <v>170195.33</v>
      </c>
      <c r="G263" s="377">
        <f>+F263*E263</f>
        <v>15809444.203699999</v>
      </c>
      <c r="H263" s="55" t="e">
        <f t="shared" ref="H263" si="63">+IF(J263&gt;E263,J263-E263,0)</f>
        <v>#REF!</v>
      </c>
      <c r="I263" s="79" t="e">
        <f>+IF(J263&lt;E263,E263-J263,0)</f>
        <v>#REF!</v>
      </c>
      <c r="J263" s="224" t="e">
        <f>+'ACTA DE LIQUIDACION'!J265</f>
        <v>#REF!</v>
      </c>
      <c r="K263" s="375" t="e">
        <f t="shared" si="61"/>
        <v>#REF!</v>
      </c>
      <c r="L263" s="377" t="e">
        <f t="shared" si="62"/>
        <v>#REF!</v>
      </c>
      <c r="M263" s="675" t="e">
        <f>+F263*J263</f>
        <v>#REF!</v>
      </c>
      <c r="N263" s="633"/>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row>
    <row r="264" spans="2:88" s="45" customFormat="1" ht="37.5" customHeight="1" thickBot="1">
      <c r="B264" s="92"/>
      <c r="C264" s="51"/>
      <c r="D264" s="50"/>
      <c r="E264" s="668" t="s">
        <v>24</v>
      </c>
      <c r="F264" s="669"/>
      <c r="G264" s="260">
        <f>SUM(G261:G263)</f>
        <v>122200365.88370001</v>
      </c>
      <c r="H264" s="47"/>
      <c r="K264" s="245" t="e">
        <f>SUM(K261:K263)</f>
        <v>#REF!</v>
      </c>
      <c r="L264" s="245" t="e">
        <f>SUM(L261:L263)</f>
        <v>#REF!</v>
      </c>
      <c r="M264" s="668" t="e">
        <f>SUM(M261:N263)</f>
        <v>#REF!</v>
      </c>
      <c r="N264" s="670"/>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row>
    <row r="265" spans="2:88" ht="8.25" customHeight="1" thickBot="1">
      <c r="B265" s="42"/>
      <c r="C265" s="32"/>
      <c r="D265" s="32"/>
      <c r="E265" s="32"/>
      <c r="F265" s="41"/>
      <c r="G265" s="41"/>
      <c r="H265" s="41"/>
      <c r="I265" s="32"/>
      <c r="J265" s="41"/>
      <c r="K265" s="44"/>
      <c r="L265" s="44"/>
      <c r="M265" s="44"/>
      <c r="N265" s="44"/>
    </row>
    <row r="266" spans="2:88" s="1" customFormat="1" ht="29.25" customHeight="1" thickBot="1">
      <c r="B266" s="96">
        <v>8</v>
      </c>
      <c r="C266" s="95" t="s">
        <v>30</v>
      </c>
      <c r="D266" s="75"/>
      <c r="E266" s="75"/>
      <c r="F266" s="75"/>
      <c r="G266" s="75"/>
      <c r="H266" s="75"/>
      <c r="I266" s="75"/>
      <c r="J266" s="75"/>
      <c r="K266" s="75"/>
      <c r="L266" s="75"/>
      <c r="M266" s="75"/>
      <c r="N266" s="7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row>
    <row r="267" spans="2:88" s="1" customFormat="1" ht="37.5" customHeight="1">
      <c r="B267" s="73" t="s">
        <v>490</v>
      </c>
      <c r="C267" s="118" t="s">
        <v>491</v>
      </c>
      <c r="D267" s="117"/>
      <c r="E267" s="116"/>
      <c r="F267" s="384"/>
      <c r="G267" s="385"/>
      <c r="H267" s="69"/>
      <c r="I267" s="115"/>
      <c r="J267" s="235"/>
      <c r="K267" s="248"/>
      <c r="L267" s="249"/>
      <c r="M267" s="673"/>
      <c r="N267" s="631"/>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row>
    <row r="268" spans="2:88" s="1" customFormat="1" ht="37.5" customHeight="1">
      <c r="B268" s="66" t="s">
        <v>492</v>
      </c>
      <c r="C268" s="106" t="s">
        <v>493</v>
      </c>
      <c r="D268" s="105" t="s">
        <v>80</v>
      </c>
      <c r="E268" s="104">
        <v>300.77</v>
      </c>
      <c r="F268" s="378">
        <v>20426.38</v>
      </c>
      <c r="G268" s="381">
        <f>+F268*E268</f>
        <v>6143642.3125999998</v>
      </c>
      <c r="H268" s="62">
        <f>+IF(J268&gt;E268,J268-E268,0)</f>
        <v>0</v>
      </c>
      <c r="I268" s="81">
        <f>+IF(J268&lt;E268,E268-J268,0)</f>
        <v>2.3149999999999977</v>
      </c>
      <c r="J268" s="147">
        <v>298.45499999999998</v>
      </c>
      <c r="K268" s="370">
        <f t="shared" ref="K268:K270" si="64">+H268*F268</f>
        <v>0</v>
      </c>
      <c r="L268" s="372">
        <f t="shared" ref="L268:L270" si="65">+I268*F268</f>
        <v>47287.069699999956</v>
      </c>
      <c r="M268" s="674">
        <f>+F268*J268</f>
        <v>6096355.2429</v>
      </c>
      <c r="N268" s="606"/>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row>
    <row r="269" spans="2:88" s="45" customFormat="1" ht="37.5" customHeight="1">
      <c r="B269" s="66" t="s">
        <v>494</v>
      </c>
      <c r="C269" s="106" t="s">
        <v>495</v>
      </c>
      <c r="D269" s="105" t="s">
        <v>80</v>
      </c>
      <c r="E269" s="104">
        <v>254.47</v>
      </c>
      <c r="F269" s="378">
        <v>24645.32</v>
      </c>
      <c r="G269" s="381">
        <f>+F269*E269</f>
        <v>6271494.5804000003</v>
      </c>
      <c r="H269" s="62">
        <f t="shared" ref="H269:H270" si="66">+IF(J269&gt;E269,J269-E269,0)</f>
        <v>33.547999999999973</v>
      </c>
      <c r="I269" s="81">
        <f t="shared" ref="I269:I270" si="67">+IF(J269&lt;E269,E269-J269,0)</f>
        <v>0</v>
      </c>
      <c r="J269" s="147">
        <v>288.01799999999997</v>
      </c>
      <c r="K269" s="370">
        <f t="shared" si="64"/>
        <v>826801.19535999931</v>
      </c>
      <c r="L269" s="372">
        <f t="shared" si="65"/>
        <v>0</v>
      </c>
      <c r="M269" s="674">
        <f>+F269*J269</f>
        <v>7098295.7757599996</v>
      </c>
      <c r="N269" s="60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row>
    <row r="270" spans="2:88" s="1" customFormat="1" ht="37.5" customHeight="1">
      <c r="B270" s="66" t="s">
        <v>496</v>
      </c>
      <c r="C270" s="106" t="s">
        <v>497</v>
      </c>
      <c r="D270" s="105" t="s">
        <v>93</v>
      </c>
      <c r="E270" s="104">
        <v>94.85</v>
      </c>
      <c r="F270" s="378">
        <v>10070.049999999999</v>
      </c>
      <c r="G270" s="381">
        <f>+F270*E270</f>
        <v>955144.24249999982</v>
      </c>
      <c r="H270" s="62">
        <f t="shared" si="66"/>
        <v>0</v>
      </c>
      <c r="I270" s="81">
        <f t="shared" si="67"/>
        <v>94.85</v>
      </c>
      <c r="J270" s="147">
        <v>0</v>
      </c>
      <c r="K270" s="370">
        <f t="shared" si="64"/>
        <v>0</v>
      </c>
      <c r="L270" s="372">
        <f t="shared" si="65"/>
        <v>955144.24249999982</v>
      </c>
      <c r="M270" s="674">
        <f>+F270*J270</f>
        <v>0</v>
      </c>
      <c r="N270" s="606"/>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row>
    <row r="271" spans="2:88" s="1" customFormat="1" ht="37.5" customHeight="1">
      <c r="B271" s="114">
        <v>8.1999999999999993</v>
      </c>
      <c r="C271" s="113" t="s">
        <v>498</v>
      </c>
      <c r="D271" s="112"/>
      <c r="E271" s="111"/>
      <c r="F271" s="379"/>
      <c r="G271" s="380"/>
      <c r="H271" s="62"/>
      <c r="I271" s="81"/>
      <c r="J271" s="250"/>
      <c r="K271" s="251"/>
      <c r="L271" s="252"/>
      <c r="M271" s="677"/>
      <c r="N271" s="60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row>
    <row r="272" spans="2:88" s="1" customFormat="1" ht="30" customHeight="1">
      <c r="B272" s="66" t="s">
        <v>499</v>
      </c>
      <c r="C272" s="106" t="s">
        <v>500</v>
      </c>
      <c r="D272" s="105" t="s">
        <v>80</v>
      </c>
      <c r="E272" s="104">
        <v>300.77</v>
      </c>
      <c r="F272" s="378">
        <v>11452.82</v>
      </c>
      <c r="G272" s="381">
        <f t="shared" ref="G272:G280" si="68">+F272*E272</f>
        <v>3444664.6713999999</v>
      </c>
      <c r="H272" s="62">
        <f>+IF(J272&gt;E272,J272-E272,0)</f>
        <v>0</v>
      </c>
      <c r="I272" s="81">
        <f t="shared" ref="I272" si="69">+IF(J272&lt;E272,E272-J272,0)</f>
        <v>14.419999999999959</v>
      </c>
      <c r="J272" s="147">
        <v>286.35000000000002</v>
      </c>
      <c r="K272" s="370">
        <f t="shared" ref="K272:K280" si="70">+H272*F272</f>
        <v>0</v>
      </c>
      <c r="L272" s="372">
        <f t="shared" ref="L272:L280" si="71">+I272*F272</f>
        <v>165149.66439999951</v>
      </c>
      <c r="M272" s="674">
        <f t="shared" ref="M272:M280" si="72">+F272*J272</f>
        <v>3279515.0070000002</v>
      </c>
      <c r="N272" s="606"/>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row>
    <row r="273" spans="2:88" s="1" customFormat="1" ht="37.5" customHeight="1">
      <c r="B273" s="66" t="s">
        <v>501</v>
      </c>
      <c r="C273" s="106" t="s">
        <v>502</v>
      </c>
      <c r="D273" s="105" t="s">
        <v>80</v>
      </c>
      <c r="E273" s="104">
        <v>254.47</v>
      </c>
      <c r="F273" s="378">
        <v>44115.34</v>
      </c>
      <c r="G273" s="381">
        <f t="shared" si="68"/>
        <v>11226030.569799999</v>
      </c>
      <c r="H273" s="62">
        <f t="shared" ref="H273:H280" si="73">+IF(J273&gt;E273,J273-E273,0)</f>
        <v>0</v>
      </c>
      <c r="I273" s="81">
        <f t="shared" ref="I273:I280" si="74">+IF(J273&lt;E273,E273-J273,0)</f>
        <v>254.47</v>
      </c>
      <c r="J273" s="147">
        <v>0</v>
      </c>
      <c r="K273" s="370">
        <f t="shared" si="70"/>
        <v>0</v>
      </c>
      <c r="L273" s="372">
        <f t="shared" si="71"/>
        <v>11226030.569799999</v>
      </c>
      <c r="M273" s="674">
        <f t="shared" si="72"/>
        <v>0</v>
      </c>
      <c r="N273" s="606"/>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row>
    <row r="274" spans="2:88" s="1" customFormat="1" ht="37.5" customHeight="1">
      <c r="B274" s="66" t="s">
        <v>503</v>
      </c>
      <c r="C274" s="106" t="s">
        <v>504</v>
      </c>
      <c r="D274" s="105" t="s">
        <v>93</v>
      </c>
      <c r="E274" s="104">
        <v>91.720000000000013</v>
      </c>
      <c r="F274" s="378">
        <v>20516.009999999998</v>
      </c>
      <c r="G274" s="381">
        <f t="shared" si="68"/>
        <v>1881728.4372</v>
      </c>
      <c r="H274" s="62">
        <f t="shared" si="73"/>
        <v>0</v>
      </c>
      <c r="I274" s="81">
        <f t="shared" si="74"/>
        <v>91.720000000000013</v>
      </c>
      <c r="J274" s="147">
        <v>0</v>
      </c>
      <c r="K274" s="370">
        <f t="shared" si="70"/>
        <v>0</v>
      </c>
      <c r="L274" s="372">
        <f t="shared" si="71"/>
        <v>1881728.4372</v>
      </c>
      <c r="M274" s="674">
        <f t="shared" si="72"/>
        <v>0</v>
      </c>
      <c r="N274" s="606"/>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row>
    <row r="275" spans="2:88" s="1" customFormat="1" ht="37.5" customHeight="1">
      <c r="B275" s="66" t="s">
        <v>505</v>
      </c>
      <c r="C275" s="106" t="s">
        <v>506</v>
      </c>
      <c r="D275" s="105" t="s">
        <v>93</v>
      </c>
      <c r="E275" s="104">
        <v>89.98</v>
      </c>
      <c r="F275" s="378">
        <v>21022.77</v>
      </c>
      <c r="G275" s="381">
        <f t="shared" si="68"/>
        <v>1891628.8446000002</v>
      </c>
      <c r="H275" s="62">
        <f t="shared" si="73"/>
        <v>1.9999999999996021E-2</v>
      </c>
      <c r="I275" s="81">
        <f t="shared" si="74"/>
        <v>0</v>
      </c>
      <c r="J275" s="147">
        <v>90</v>
      </c>
      <c r="K275" s="370">
        <f t="shared" si="70"/>
        <v>420.45539999991638</v>
      </c>
      <c r="L275" s="372">
        <f t="shared" si="71"/>
        <v>0</v>
      </c>
      <c r="M275" s="674">
        <f t="shared" si="72"/>
        <v>1892049.3</v>
      </c>
      <c r="N275" s="606"/>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row>
    <row r="276" spans="2:88" s="1" customFormat="1" ht="37.5" customHeight="1">
      <c r="B276" s="66" t="s">
        <v>507</v>
      </c>
      <c r="C276" s="106" t="s">
        <v>508</v>
      </c>
      <c r="D276" s="105" t="s">
        <v>93</v>
      </c>
      <c r="E276" s="104">
        <v>94.85</v>
      </c>
      <c r="F276" s="378">
        <v>21529.53</v>
      </c>
      <c r="G276" s="381">
        <f t="shared" si="68"/>
        <v>2042075.9204999998</v>
      </c>
      <c r="H276" s="62">
        <f t="shared" si="73"/>
        <v>0</v>
      </c>
      <c r="I276" s="81">
        <f t="shared" si="74"/>
        <v>35.899999999999991</v>
      </c>
      <c r="J276" s="147">
        <v>58.95</v>
      </c>
      <c r="K276" s="370">
        <f t="shared" si="70"/>
        <v>0</v>
      </c>
      <c r="L276" s="372">
        <f t="shared" si="71"/>
        <v>772910.12699999975</v>
      </c>
      <c r="M276" s="674">
        <f t="shared" si="72"/>
        <v>1269165.7934999999</v>
      </c>
      <c r="N276" s="606"/>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row>
    <row r="277" spans="2:88" s="1" customFormat="1" ht="37.5" customHeight="1">
      <c r="B277" s="66" t="s">
        <v>509</v>
      </c>
      <c r="C277" s="106" t="s">
        <v>510</v>
      </c>
      <c r="D277" s="105" t="s">
        <v>93</v>
      </c>
      <c r="E277" s="104">
        <v>72.87</v>
      </c>
      <c r="F277" s="378">
        <v>13954.71</v>
      </c>
      <c r="G277" s="381">
        <f t="shared" si="68"/>
        <v>1016879.7177</v>
      </c>
      <c r="H277" s="62">
        <f t="shared" si="73"/>
        <v>0</v>
      </c>
      <c r="I277" s="81">
        <f t="shared" si="74"/>
        <v>72.87</v>
      </c>
      <c r="J277" s="147">
        <v>0</v>
      </c>
      <c r="K277" s="370">
        <f t="shared" si="70"/>
        <v>0</v>
      </c>
      <c r="L277" s="372">
        <f t="shared" si="71"/>
        <v>1016879.7177</v>
      </c>
      <c r="M277" s="674">
        <f t="shared" si="72"/>
        <v>0</v>
      </c>
      <c r="N277" s="606"/>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row>
    <row r="278" spans="2:88" s="1" customFormat="1" ht="45" customHeight="1">
      <c r="B278" s="66" t="s">
        <v>511</v>
      </c>
      <c r="C278" s="106" t="s">
        <v>512</v>
      </c>
      <c r="D278" s="105" t="s">
        <v>93</v>
      </c>
      <c r="E278" s="104">
        <v>295.77</v>
      </c>
      <c r="F278" s="378">
        <v>13545.3</v>
      </c>
      <c r="G278" s="381">
        <f>+E278*F278</f>
        <v>4006293.3809999996</v>
      </c>
      <c r="H278" s="62">
        <f t="shared" si="73"/>
        <v>0</v>
      </c>
      <c r="I278" s="81">
        <f t="shared" si="74"/>
        <v>225.76999999999998</v>
      </c>
      <c r="J278" s="147">
        <v>70</v>
      </c>
      <c r="K278" s="370">
        <f t="shared" si="70"/>
        <v>0</v>
      </c>
      <c r="L278" s="372">
        <f t="shared" si="71"/>
        <v>3058122.3809999996</v>
      </c>
      <c r="M278" s="674">
        <f t="shared" si="72"/>
        <v>948171</v>
      </c>
      <c r="N278" s="606"/>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row>
    <row r="279" spans="2:88" s="1" customFormat="1" ht="27" customHeight="1">
      <c r="B279" s="66" t="s">
        <v>513</v>
      </c>
      <c r="C279" s="106" t="s">
        <v>514</v>
      </c>
      <c r="D279" s="105" t="s">
        <v>193</v>
      </c>
      <c r="E279" s="104">
        <v>46</v>
      </c>
      <c r="F279" s="378">
        <v>29850.31</v>
      </c>
      <c r="G279" s="381">
        <f t="shared" si="68"/>
        <v>1373114.26</v>
      </c>
      <c r="H279" s="62">
        <f t="shared" si="73"/>
        <v>0</v>
      </c>
      <c r="I279" s="81">
        <f t="shared" si="74"/>
        <v>4</v>
      </c>
      <c r="J279" s="147">
        <v>42</v>
      </c>
      <c r="K279" s="370">
        <f t="shared" si="70"/>
        <v>0</v>
      </c>
      <c r="L279" s="372">
        <f t="shared" si="71"/>
        <v>119401.24</v>
      </c>
      <c r="M279" s="674">
        <f t="shared" si="72"/>
        <v>1253713.02</v>
      </c>
      <c r="N279" s="606"/>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row>
    <row r="280" spans="2:88" s="1" customFormat="1" ht="30.75" customHeight="1" thickBot="1">
      <c r="B280" s="59" t="s">
        <v>515</v>
      </c>
      <c r="C280" s="103" t="s">
        <v>516</v>
      </c>
      <c r="D280" s="102" t="s">
        <v>93</v>
      </c>
      <c r="E280" s="101">
        <v>15.4</v>
      </c>
      <c r="F280" s="387">
        <v>25864.17</v>
      </c>
      <c r="G280" s="386">
        <f t="shared" si="68"/>
        <v>398308.21799999999</v>
      </c>
      <c r="H280" s="55">
        <f t="shared" si="73"/>
        <v>28.300000000000004</v>
      </c>
      <c r="I280" s="79">
        <f t="shared" si="74"/>
        <v>0</v>
      </c>
      <c r="J280" s="224">
        <v>43.7</v>
      </c>
      <c r="K280" s="375">
        <f t="shared" si="70"/>
        <v>731956.01100000006</v>
      </c>
      <c r="L280" s="377">
        <f t="shared" si="71"/>
        <v>0</v>
      </c>
      <c r="M280" s="675">
        <f t="shared" si="72"/>
        <v>1130264.2290000001</v>
      </c>
      <c r="N280" s="633"/>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row>
    <row r="281" spans="2:88" s="45" customFormat="1" ht="37.5" customHeight="1" thickBot="1">
      <c r="B281" s="268"/>
      <c r="C281" s="269"/>
      <c r="D281" s="270"/>
      <c r="E281" s="668" t="s">
        <v>24</v>
      </c>
      <c r="F281" s="669"/>
      <c r="G281" s="260">
        <f>SUM(G267:G280)</f>
        <v>40651005.155699991</v>
      </c>
      <c r="H281" s="266"/>
      <c r="I281" s="267"/>
      <c r="J281" s="267"/>
      <c r="K281" s="391">
        <f>SUM(K267:K280)</f>
        <v>1559177.6617599991</v>
      </c>
      <c r="L281" s="391">
        <f>SUM(L267:L280)</f>
        <v>19242653.449299999</v>
      </c>
      <c r="M281" s="668">
        <f>SUM(M267:N280)</f>
        <v>22967529.368159998</v>
      </c>
      <c r="N281" s="670"/>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row>
    <row r="282" spans="2:88" s="200" customFormat="1" ht="8.25" customHeight="1" thickBot="1">
      <c r="B282" s="202"/>
      <c r="C282" s="139"/>
      <c r="D282" s="139"/>
      <c r="E282" s="139"/>
      <c r="F282" s="137"/>
      <c r="G282" s="137"/>
      <c r="H282" s="137"/>
      <c r="I282" s="139"/>
      <c r="J282" s="137"/>
      <c r="K282" s="136"/>
      <c r="L282" s="136"/>
      <c r="M282" s="136"/>
      <c r="N282" s="136"/>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c r="BR282" s="201"/>
      <c r="BS282" s="201"/>
      <c r="BT282" s="201"/>
      <c r="BU282" s="201"/>
      <c r="BV282" s="201"/>
      <c r="BW282" s="201"/>
      <c r="BX282" s="201"/>
      <c r="BY282" s="201"/>
      <c r="BZ282" s="201"/>
      <c r="CA282" s="201"/>
      <c r="CB282" s="201"/>
      <c r="CC282" s="201"/>
      <c r="CD282" s="201"/>
      <c r="CE282" s="201"/>
      <c r="CF282" s="201"/>
      <c r="CG282" s="201"/>
      <c r="CH282" s="201"/>
      <c r="CI282" s="201"/>
      <c r="CJ282" s="201"/>
    </row>
    <row r="283" spans="2:88" s="1" customFormat="1" ht="37.5" customHeight="1" thickBot="1">
      <c r="B283" s="78">
        <v>9</v>
      </c>
      <c r="C283" s="77" t="s">
        <v>31</v>
      </c>
      <c r="D283" s="75"/>
      <c r="E283" s="76"/>
      <c r="F283" s="76"/>
      <c r="G283" s="76"/>
      <c r="H283" s="75"/>
      <c r="I283" s="75"/>
      <c r="J283" s="75"/>
      <c r="K283" s="75"/>
      <c r="L283" s="75"/>
      <c r="M283" s="76"/>
      <c r="N283" s="91"/>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row>
    <row r="284" spans="2:88" s="93" customFormat="1" ht="37.5" customHeight="1">
      <c r="B284" s="73">
        <v>9.1</v>
      </c>
      <c r="C284" s="72" t="s">
        <v>517</v>
      </c>
      <c r="D284" s="71"/>
      <c r="E284" s="90"/>
      <c r="F284" s="89"/>
      <c r="G284" s="381"/>
      <c r="H284" s="87"/>
      <c r="I284" s="86"/>
      <c r="J284" s="253"/>
      <c r="K284" s="254"/>
      <c r="L284" s="255"/>
      <c r="M284" s="679"/>
      <c r="N284" s="62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row>
    <row r="285" spans="2:88" s="1" customFormat="1" ht="144.75" customHeight="1">
      <c r="B285" s="66" t="s">
        <v>518</v>
      </c>
      <c r="C285" s="65" t="s">
        <v>519</v>
      </c>
      <c r="D285" s="64" t="s">
        <v>475</v>
      </c>
      <c r="E285" s="82">
        <v>4</v>
      </c>
      <c r="F285" s="378">
        <v>639816.62</v>
      </c>
      <c r="G285" s="381">
        <f>+F285*E285</f>
        <v>2559266.48</v>
      </c>
      <c r="H285" s="62" t="e">
        <f>+IF(J285&gt;E285,J285-E285,0)</f>
        <v>#REF!</v>
      </c>
      <c r="I285" s="81" t="e">
        <f>+IF(J285&lt;E285,E285-J285,0)</f>
        <v>#REF!</v>
      </c>
      <c r="J285" s="147" t="e">
        <f>+'ACTA DE LIQUIDACION'!J287</f>
        <v>#REF!</v>
      </c>
      <c r="K285" s="370" t="e">
        <f t="shared" ref="K285:K287" si="75">+H285*F285</f>
        <v>#REF!</v>
      </c>
      <c r="L285" s="372" t="e">
        <f t="shared" ref="L285:L287" si="76">+I285*F285</f>
        <v>#REF!</v>
      </c>
      <c r="M285" s="674" t="e">
        <f>+F285*J285</f>
        <v>#REF!</v>
      </c>
      <c r="N285" s="606"/>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row>
    <row r="286" spans="2:88" s="1" customFormat="1" ht="147.75" customHeight="1">
      <c r="B286" s="66" t="s">
        <v>520</v>
      </c>
      <c r="C286" s="65" t="s">
        <v>521</v>
      </c>
      <c r="D286" s="64" t="s">
        <v>475</v>
      </c>
      <c r="E286" s="82">
        <v>2</v>
      </c>
      <c r="F286" s="378">
        <v>1269146.6200000001</v>
      </c>
      <c r="G286" s="381">
        <f>+F286*E286</f>
        <v>2538293.2400000002</v>
      </c>
      <c r="H286" s="62" t="e">
        <f t="shared" ref="H286:H287" si="77">+IF(J286&gt;E286,J286-E286,0)</f>
        <v>#REF!</v>
      </c>
      <c r="I286" s="81" t="e">
        <f t="shared" ref="I286:I287" si="78">+IF(J286&lt;E286,E286-J286,0)</f>
        <v>#REF!</v>
      </c>
      <c r="J286" s="147" t="e">
        <f>+'ACTA DE LIQUIDACION'!J288</f>
        <v>#REF!</v>
      </c>
      <c r="K286" s="370" t="e">
        <f t="shared" si="75"/>
        <v>#REF!</v>
      </c>
      <c r="L286" s="372" t="e">
        <f t="shared" si="76"/>
        <v>#REF!</v>
      </c>
      <c r="M286" s="674" t="e">
        <f>+F286*J286</f>
        <v>#REF!</v>
      </c>
      <c r="N286" s="606"/>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row>
    <row r="287" spans="2:88" s="1" customFormat="1" ht="149.25" customHeight="1">
      <c r="B287" s="66" t="s">
        <v>522</v>
      </c>
      <c r="C287" s="65" t="s">
        <v>523</v>
      </c>
      <c r="D287" s="64"/>
      <c r="E287" s="82"/>
      <c r="F287" s="378">
        <v>772944.12</v>
      </c>
      <c r="G287" s="381">
        <f>+F287*E287</f>
        <v>0</v>
      </c>
      <c r="H287" s="62" t="e">
        <f t="shared" si="77"/>
        <v>#REF!</v>
      </c>
      <c r="I287" s="81" t="e">
        <f t="shared" si="78"/>
        <v>#REF!</v>
      </c>
      <c r="J287" s="147" t="e">
        <f>+'ACTA DE LIQUIDACION'!J289</f>
        <v>#REF!</v>
      </c>
      <c r="K287" s="370" t="e">
        <f t="shared" si="75"/>
        <v>#REF!</v>
      </c>
      <c r="L287" s="372" t="e">
        <f t="shared" si="76"/>
        <v>#REF!</v>
      </c>
      <c r="M287" s="674" t="e">
        <f>+F287*J287</f>
        <v>#REF!</v>
      </c>
      <c r="N287" s="606"/>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row>
    <row r="288" spans="2:88" s="93" customFormat="1" ht="25.5" customHeight="1">
      <c r="B288" s="84">
        <v>9.1999999999999993</v>
      </c>
      <c r="C288" s="83" t="s">
        <v>524</v>
      </c>
      <c r="D288" s="100"/>
      <c r="E288" s="99"/>
      <c r="F288" s="382"/>
      <c r="G288" s="381"/>
      <c r="H288" s="62"/>
      <c r="I288" s="98"/>
      <c r="J288" s="256"/>
      <c r="K288" s="257"/>
      <c r="L288" s="258"/>
      <c r="M288" s="678"/>
      <c r="N288" s="620"/>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row>
    <row r="289" spans="2:88" s="1" customFormat="1" ht="104.25" customHeight="1">
      <c r="B289" s="66" t="s">
        <v>525</v>
      </c>
      <c r="C289" s="65" t="s">
        <v>526</v>
      </c>
      <c r="D289" s="64" t="s">
        <v>80</v>
      </c>
      <c r="E289" s="82">
        <v>11.6</v>
      </c>
      <c r="F289" s="378">
        <v>267986.62</v>
      </c>
      <c r="G289" s="381">
        <f t="shared" ref="G289:G295" si="79">+F289*E289</f>
        <v>3108644.7919999999</v>
      </c>
      <c r="H289" s="62" t="e">
        <f t="shared" ref="H289:H300" si="80">+IF(J289&gt;E289,J289-E289,0)</f>
        <v>#REF!</v>
      </c>
      <c r="I289" s="81" t="e">
        <f t="shared" ref="I289" si="81">+IF(J289&lt;E289,E289-J289,0)</f>
        <v>#REF!</v>
      </c>
      <c r="J289" s="147" t="e">
        <f>+'ACTA DE LIQUIDACION'!J291</f>
        <v>#REF!</v>
      </c>
      <c r="K289" s="370" t="e">
        <f t="shared" ref="K289:K300" si="82">+H289*F289</f>
        <v>#REF!</v>
      </c>
      <c r="L289" s="372" t="e">
        <f t="shared" ref="L289:L300" si="83">+I289*F289</f>
        <v>#REF!</v>
      </c>
      <c r="M289" s="674" t="e">
        <f t="shared" ref="M289:M295" si="84">+F289*J289</f>
        <v>#REF!</v>
      </c>
      <c r="N289" s="606"/>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row>
    <row r="290" spans="2:88" s="1" customFormat="1" ht="96" customHeight="1">
      <c r="B290" s="66" t="s">
        <v>527</v>
      </c>
      <c r="C290" s="65" t="s">
        <v>528</v>
      </c>
      <c r="D290" s="64" t="s">
        <v>80</v>
      </c>
      <c r="E290" s="82">
        <f>6.54+5.56</f>
        <v>12.1</v>
      </c>
      <c r="F290" s="378">
        <v>267986.62</v>
      </c>
      <c r="G290" s="381">
        <f t="shared" si="79"/>
        <v>3242638.102</v>
      </c>
      <c r="H290" s="62" t="e">
        <f t="shared" si="80"/>
        <v>#REF!</v>
      </c>
      <c r="I290" s="81" t="e">
        <f t="shared" ref="I290:I295" si="85">+IF(J290&lt;E290,E290-J290,0)</f>
        <v>#REF!</v>
      </c>
      <c r="J290" s="147" t="e">
        <f>+'ACTA DE LIQUIDACION'!J292</f>
        <v>#REF!</v>
      </c>
      <c r="K290" s="370" t="e">
        <f t="shared" si="82"/>
        <v>#REF!</v>
      </c>
      <c r="L290" s="372" t="e">
        <f t="shared" si="83"/>
        <v>#REF!</v>
      </c>
      <c r="M290" s="674" t="e">
        <f t="shared" si="84"/>
        <v>#REF!</v>
      </c>
      <c r="N290" s="606"/>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row>
    <row r="291" spans="2:88" s="1" customFormat="1" ht="98.25" customHeight="1">
      <c r="B291" s="66" t="s">
        <v>529</v>
      </c>
      <c r="C291" s="65" t="s">
        <v>530</v>
      </c>
      <c r="D291" s="64" t="s">
        <v>80</v>
      </c>
      <c r="E291" s="82"/>
      <c r="F291" s="378">
        <v>267986.62</v>
      </c>
      <c r="G291" s="381">
        <f t="shared" si="79"/>
        <v>0</v>
      </c>
      <c r="H291" s="62" t="e">
        <f t="shared" si="80"/>
        <v>#REF!</v>
      </c>
      <c r="I291" s="81" t="e">
        <f t="shared" si="85"/>
        <v>#REF!</v>
      </c>
      <c r="J291" s="147" t="e">
        <f>+'ACTA DE LIQUIDACION'!J293</f>
        <v>#REF!</v>
      </c>
      <c r="K291" s="370" t="e">
        <f t="shared" si="82"/>
        <v>#REF!</v>
      </c>
      <c r="L291" s="372" t="e">
        <f t="shared" si="83"/>
        <v>#REF!</v>
      </c>
      <c r="M291" s="674" t="e">
        <f t="shared" si="84"/>
        <v>#REF!</v>
      </c>
      <c r="N291" s="606"/>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row>
    <row r="292" spans="2:88" s="1" customFormat="1" ht="100.5" customHeight="1">
      <c r="B292" s="66" t="s">
        <v>531</v>
      </c>
      <c r="C292" s="65" t="s">
        <v>532</v>
      </c>
      <c r="D292" s="64" t="s">
        <v>80</v>
      </c>
      <c r="E292" s="82">
        <v>7.47</v>
      </c>
      <c r="F292" s="378">
        <v>267986.62</v>
      </c>
      <c r="G292" s="381">
        <f t="shared" si="79"/>
        <v>2001860.0514</v>
      </c>
      <c r="H292" s="62" t="e">
        <f t="shared" si="80"/>
        <v>#REF!</v>
      </c>
      <c r="I292" s="81" t="e">
        <f t="shared" si="85"/>
        <v>#REF!</v>
      </c>
      <c r="J292" s="147" t="e">
        <f>+'ACTA DE LIQUIDACION'!J294</f>
        <v>#REF!</v>
      </c>
      <c r="K292" s="370" t="e">
        <f t="shared" si="82"/>
        <v>#REF!</v>
      </c>
      <c r="L292" s="372" t="e">
        <f t="shared" si="83"/>
        <v>#REF!</v>
      </c>
      <c r="M292" s="674" t="e">
        <f t="shared" si="84"/>
        <v>#REF!</v>
      </c>
      <c r="N292" s="606"/>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row>
    <row r="293" spans="2:88" s="1" customFormat="1" ht="94.5" customHeight="1">
      <c r="B293" s="66" t="s">
        <v>533</v>
      </c>
      <c r="C293" s="65" t="s">
        <v>534</v>
      </c>
      <c r="D293" s="64" t="s">
        <v>80</v>
      </c>
      <c r="E293" s="82">
        <v>5.0999999999999996</v>
      </c>
      <c r="F293" s="378">
        <v>267986.62</v>
      </c>
      <c r="G293" s="381">
        <f t="shared" si="79"/>
        <v>1366731.7619999999</v>
      </c>
      <c r="H293" s="62" t="e">
        <f t="shared" si="80"/>
        <v>#REF!</v>
      </c>
      <c r="I293" s="81" t="e">
        <f t="shared" si="85"/>
        <v>#REF!</v>
      </c>
      <c r="J293" s="147" t="e">
        <f>+'ACTA DE LIQUIDACION'!J295</f>
        <v>#REF!</v>
      </c>
      <c r="K293" s="370" t="e">
        <f t="shared" si="82"/>
        <v>#REF!</v>
      </c>
      <c r="L293" s="372" t="e">
        <f t="shared" si="83"/>
        <v>#REF!</v>
      </c>
      <c r="M293" s="674" t="e">
        <f t="shared" si="84"/>
        <v>#REF!</v>
      </c>
      <c r="N293" s="606"/>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row>
    <row r="294" spans="2:88" s="1" customFormat="1" ht="89.25" customHeight="1">
      <c r="B294" s="66" t="s">
        <v>535</v>
      </c>
      <c r="C294" s="65" t="s">
        <v>536</v>
      </c>
      <c r="D294" s="64" t="s">
        <v>80</v>
      </c>
      <c r="E294" s="82">
        <f>63.27+16.65</f>
        <v>79.92</v>
      </c>
      <c r="F294" s="378">
        <v>267986.62</v>
      </c>
      <c r="G294" s="381">
        <f t="shared" si="79"/>
        <v>21417490.670400001</v>
      </c>
      <c r="H294" s="62" t="e">
        <f t="shared" si="80"/>
        <v>#REF!</v>
      </c>
      <c r="I294" s="81" t="e">
        <f t="shared" si="85"/>
        <v>#REF!</v>
      </c>
      <c r="J294" s="147" t="e">
        <f>+'ACTA DE LIQUIDACION'!J296</f>
        <v>#REF!</v>
      </c>
      <c r="K294" s="370" t="e">
        <f t="shared" si="82"/>
        <v>#REF!</v>
      </c>
      <c r="L294" s="372" t="e">
        <f t="shared" si="83"/>
        <v>#REF!</v>
      </c>
      <c r="M294" s="674" t="e">
        <f t="shared" si="84"/>
        <v>#REF!</v>
      </c>
      <c r="N294" s="606"/>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row>
    <row r="295" spans="2:88" s="1" customFormat="1" ht="89.25" customHeight="1">
      <c r="B295" s="66" t="s">
        <v>537</v>
      </c>
      <c r="C295" s="65" t="s">
        <v>536</v>
      </c>
      <c r="D295" s="64" t="s">
        <v>80</v>
      </c>
      <c r="E295" s="82">
        <v>8.43</v>
      </c>
      <c r="F295" s="378">
        <v>267986.62</v>
      </c>
      <c r="G295" s="381">
        <f t="shared" si="79"/>
        <v>2259127.2065999997</v>
      </c>
      <c r="H295" s="62" t="e">
        <f t="shared" si="80"/>
        <v>#REF!</v>
      </c>
      <c r="I295" s="81" t="e">
        <f t="shared" si="85"/>
        <v>#REF!</v>
      </c>
      <c r="J295" s="147" t="e">
        <f>+'ACTA DE LIQUIDACION'!J297</f>
        <v>#REF!</v>
      </c>
      <c r="K295" s="370" t="e">
        <f t="shared" si="82"/>
        <v>#REF!</v>
      </c>
      <c r="L295" s="372" t="e">
        <f t="shared" si="83"/>
        <v>#REF!</v>
      </c>
      <c r="M295" s="674" t="e">
        <f t="shared" si="84"/>
        <v>#REF!</v>
      </c>
      <c r="N295" s="606"/>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row>
    <row r="296" spans="2:88" s="1" customFormat="1" ht="36" customHeight="1">
      <c r="B296" s="84">
        <v>9.3000000000000007</v>
      </c>
      <c r="C296" s="83" t="s">
        <v>538</v>
      </c>
      <c r="D296" s="100"/>
      <c r="E296" s="99"/>
      <c r="F296" s="382"/>
      <c r="G296" s="381"/>
      <c r="H296" s="62"/>
      <c r="I296" s="81"/>
      <c r="J296" s="250"/>
      <c r="K296" s="370"/>
      <c r="L296" s="372"/>
      <c r="M296" s="678"/>
      <c r="N296" s="620"/>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row>
    <row r="297" spans="2:88" s="1" customFormat="1" ht="132.75" customHeight="1">
      <c r="B297" s="66" t="s">
        <v>539</v>
      </c>
      <c r="C297" s="65" t="s">
        <v>540</v>
      </c>
      <c r="D297" s="64" t="s">
        <v>80</v>
      </c>
      <c r="E297" s="82">
        <f>(16*(1.05*0.45))+(50*(1.06*0.45))</f>
        <v>31.410000000000004</v>
      </c>
      <c r="F297" s="378">
        <v>334936.62</v>
      </c>
      <c r="G297" s="381">
        <f>+F297*E297</f>
        <v>10520359.234200001</v>
      </c>
      <c r="H297" s="62" t="e">
        <f t="shared" si="80"/>
        <v>#REF!</v>
      </c>
      <c r="I297" s="81" t="e">
        <f t="shared" ref="I297" si="86">+IF(J297&lt;E297,E297-J297,0)</f>
        <v>#REF!</v>
      </c>
      <c r="J297" s="147" t="e">
        <f>+'ACTA DE LIQUIDACION'!J299</f>
        <v>#REF!</v>
      </c>
      <c r="K297" s="370" t="e">
        <f t="shared" si="82"/>
        <v>#REF!</v>
      </c>
      <c r="L297" s="372" t="e">
        <f t="shared" si="83"/>
        <v>#REF!</v>
      </c>
      <c r="M297" s="674" t="e">
        <f>+F297*J297</f>
        <v>#REF!</v>
      </c>
      <c r="N297" s="606"/>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row>
    <row r="298" spans="2:88" s="1" customFormat="1" ht="130.5" customHeight="1">
      <c r="B298" s="66" t="s">
        <v>541</v>
      </c>
      <c r="C298" s="65" t="s">
        <v>542</v>
      </c>
      <c r="D298" s="64" t="s">
        <v>80</v>
      </c>
      <c r="E298" s="82">
        <f>4*((3.54*0.98)/2)</f>
        <v>6.9383999999999997</v>
      </c>
      <c r="F298" s="378">
        <v>334936.62</v>
      </c>
      <c r="G298" s="381">
        <f>+F298*E298</f>
        <v>2323924.2442079997</v>
      </c>
      <c r="H298" s="62" t="e">
        <f t="shared" si="80"/>
        <v>#REF!</v>
      </c>
      <c r="I298" s="81" t="e">
        <f t="shared" ref="I298" si="87">+IF(J298&lt;E298,E298-J298,0)</f>
        <v>#REF!</v>
      </c>
      <c r="J298" s="147" t="e">
        <f>+'ACTA DE LIQUIDACION'!J300</f>
        <v>#REF!</v>
      </c>
      <c r="K298" s="370" t="e">
        <f t="shared" si="82"/>
        <v>#REF!</v>
      </c>
      <c r="L298" s="372" t="e">
        <f t="shared" si="83"/>
        <v>#REF!</v>
      </c>
      <c r="M298" s="674" t="e">
        <f>+F298*J298</f>
        <v>#REF!</v>
      </c>
      <c r="N298" s="606"/>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row>
    <row r="299" spans="2:88" s="93" customFormat="1" ht="41.25" customHeight="1">
      <c r="B299" s="84">
        <v>9.4</v>
      </c>
      <c r="C299" s="83" t="s">
        <v>543</v>
      </c>
      <c r="D299" s="100"/>
      <c r="E299" s="99"/>
      <c r="F299" s="382"/>
      <c r="G299" s="381"/>
      <c r="H299" s="62"/>
      <c r="I299" s="81"/>
      <c r="J299" s="250"/>
      <c r="K299" s="370"/>
      <c r="L299" s="372"/>
      <c r="M299" s="678"/>
      <c r="N299" s="620"/>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94"/>
      <c r="CD299" s="94"/>
      <c r="CE299" s="94"/>
      <c r="CF299" s="94"/>
      <c r="CG299" s="94"/>
      <c r="CH299" s="94"/>
      <c r="CI299" s="94"/>
      <c r="CJ299" s="94"/>
    </row>
    <row r="300" spans="2:88" s="1" customFormat="1" ht="89.25" customHeight="1">
      <c r="B300" s="66" t="s">
        <v>544</v>
      </c>
      <c r="C300" s="65" t="s">
        <v>545</v>
      </c>
      <c r="D300" s="64" t="s">
        <v>80</v>
      </c>
      <c r="E300" s="82">
        <v>2</v>
      </c>
      <c r="F300" s="378">
        <v>47016.18</v>
      </c>
      <c r="G300" s="381">
        <f>+F300*E300</f>
        <v>94032.36</v>
      </c>
      <c r="H300" s="62" t="e">
        <f t="shared" si="80"/>
        <v>#REF!</v>
      </c>
      <c r="I300" s="81" t="e">
        <f t="shared" ref="I300" si="88">+IF(J300&lt;E300,E300-J300,0)</f>
        <v>#REF!</v>
      </c>
      <c r="J300" s="147" t="e">
        <f>+'ACTA DE LIQUIDACION'!J302</f>
        <v>#REF!</v>
      </c>
      <c r="K300" s="370" t="e">
        <f t="shared" si="82"/>
        <v>#REF!</v>
      </c>
      <c r="L300" s="372" t="e">
        <f t="shared" si="83"/>
        <v>#REF!</v>
      </c>
      <c r="M300" s="674" t="e">
        <f>+F300*J300</f>
        <v>#REF!</v>
      </c>
      <c r="N300" s="606"/>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row>
    <row r="301" spans="2:88" s="93" customFormat="1" ht="33.75" customHeight="1">
      <c r="B301" s="84">
        <v>9.5</v>
      </c>
      <c r="C301" s="83" t="s">
        <v>546</v>
      </c>
      <c r="D301" s="100"/>
      <c r="E301" s="99"/>
      <c r="F301" s="382"/>
      <c r="G301" s="381"/>
      <c r="H301" s="62"/>
      <c r="I301" s="98"/>
      <c r="J301" s="256"/>
      <c r="K301" s="257"/>
      <c r="L301" s="258"/>
      <c r="M301" s="678"/>
      <c r="N301" s="620"/>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row>
    <row r="302" spans="2:88" s="1" customFormat="1" ht="56.25" customHeight="1" thickBot="1">
      <c r="B302" s="59" t="s">
        <v>547</v>
      </c>
      <c r="C302" s="58" t="s">
        <v>548</v>
      </c>
      <c r="D302" s="57" t="s">
        <v>80</v>
      </c>
      <c r="E302" s="80">
        <f>+(2.72*1*12)+(1.26*1*2)+(1.33*1*2)</f>
        <v>37.820000000000007</v>
      </c>
      <c r="F302" s="387">
        <v>432107.38</v>
      </c>
      <c r="G302" s="386">
        <f>+F302*E302</f>
        <v>16342301.111600004</v>
      </c>
      <c r="H302" s="55" t="e">
        <f t="shared" ref="H302" si="89">+IF(J302&gt;E302,J302-E302,0)</f>
        <v>#REF!</v>
      </c>
      <c r="I302" s="79" t="e">
        <f t="shared" ref="I302" si="90">+IF(J302&lt;E302,E302-J302,0)</f>
        <v>#REF!</v>
      </c>
      <c r="J302" s="224" t="e">
        <f>+'ACTA DE LIQUIDACION'!J304</f>
        <v>#REF!</v>
      </c>
      <c r="K302" s="375" t="e">
        <f t="shared" ref="K302" si="91">+H302*F302</f>
        <v>#REF!</v>
      </c>
      <c r="L302" s="377" t="e">
        <f t="shared" ref="L302" si="92">+I302*F302</f>
        <v>#REF!</v>
      </c>
      <c r="M302" s="675" t="e">
        <f>+F302*J302</f>
        <v>#REF!</v>
      </c>
      <c r="N302" s="633"/>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row>
    <row r="303" spans="2:88" s="45" customFormat="1" ht="37.5" customHeight="1" thickBot="1">
      <c r="B303" s="268"/>
      <c r="C303" s="269"/>
      <c r="D303" s="270"/>
      <c r="E303" s="668" t="s">
        <v>24</v>
      </c>
      <c r="F303" s="669"/>
      <c r="G303" s="260">
        <f>SUM(G284:G302)</f>
        <v>67774669.254408002</v>
      </c>
      <c r="H303" s="266"/>
      <c r="I303" s="267"/>
      <c r="J303" s="267"/>
      <c r="K303" s="391" t="e">
        <f>SUM(K284:K302)</f>
        <v>#REF!</v>
      </c>
      <c r="L303" s="391" t="e">
        <f>SUM(L284:L302)</f>
        <v>#REF!</v>
      </c>
      <c r="M303" s="668" t="e">
        <f>SUM(M284:N302)</f>
        <v>#REF!</v>
      </c>
      <c r="N303" s="670"/>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row>
    <row r="304" spans="2:88" s="200" customFormat="1" ht="8.25" customHeight="1" thickBot="1">
      <c r="B304" s="202"/>
      <c r="C304" s="139"/>
      <c r="D304" s="139"/>
      <c r="E304" s="139"/>
      <c r="F304" s="137"/>
      <c r="G304" s="137"/>
      <c r="H304" s="137"/>
      <c r="I304" s="139"/>
      <c r="J304" s="137"/>
      <c r="K304" s="136"/>
      <c r="L304" s="136"/>
      <c r="M304" s="136"/>
      <c r="N304" s="136"/>
      <c r="O304" s="201"/>
      <c r="P304" s="201"/>
      <c r="Q304" s="201"/>
      <c r="R304" s="201"/>
      <c r="S304" s="201"/>
      <c r="T304" s="201"/>
      <c r="U304" s="201"/>
      <c r="V304" s="201"/>
      <c r="W304" s="201"/>
      <c r="X304" s="201"/>
      <c r="Y304" s="201"/>
      <c r="Z304" s="201"/>
      <c r="AA304" s="201"/>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c r="BR304" s="201"/>
      <c r="BS304" s="201"/>
      <c r="BT304" s="201"/>
      <c r="BU304" s="201"/>
      <c r="BV304" s="201"/>
      <c r="BW304" s="201"/>
      <c r="BX304" s="201"/>
      <c r="BY304" s="201"/>
      <c r="BZ304" s="201"/>
      <c r="CA304" s="201"/>
      <c r="CB304" s="201"/>
      <c r="CC304" s="201"/>
      <c r="CD304" s="201"/>
      <c r="CE304" s="201"/>
      <c r="CF304" s="201"/>
      <c r="CG304" s="201"/>
      <c r="CH304" s="201"/>
      <c r="CI304" s="201"/>
      <c r="CJ304" s="201"/>
    </row>
    <row r="305" spans="2:88" s="1" customFormat="1" ht="37.5" customHeight="1" thickBot="1">
      <c r="B305" s="96">
        <v>10</v>
      </c>
      <c r="C305" s="95" t="s">
        <v>549</v>
      </c>
      <c r="D305" s="75"/>
      <c r="E305" s="75"/>
      <c r="F305" s="75"/>
      <c r="G305" s="75"/>
      <c r="H305" s="75"/>
      <c r="I305" s="75"/>
      <c r="J305" s="75"/>
      <c r="K305" s="75"/>
      <c r="L305" s="75"/>
      <c r="M305" s="75"/>
      <c r="N305" s="7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row>
    <row r="306" spans="2:88" s="93" customFormat="1" ht="37.5" customHeight="1">
      <c r="B306" s="73">
        <v>10.1</v>
      </c>
      <c r="C306" s="72" t="s">
        <v>550</v>
      </c>
      <c r="D306" s="71"/>
      <c r="E306" s="90"/>
      <c r="F306" s="89"/>
      <c r="G306" s="88"/>
      <c r="H306" s="87"/>
      <c r="I306" s="86"/>
      <c r="J306" s="85"/>
      <c r="K306" s="254"/>
      <c r="L306" s="255"/>
      <c r="M306" s="679"/>
      <c r="N306" s="62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row>
    <row r="307" spans="2:88" s="45" customFormat="1" ht="34.5" customHeight="1">
      <c r="B307" s="66" t="s">
        <v>551</v>
      </c>
      <c r="C307" s="65" t="s">
        <v>552</v>
      </c>
      <c r="D307" s="64" t="s">
        <v>80</v>
      </c>
      <c r="E307" s="82">
        <v>167.81</v>
      </c>
      <c r="F307" s="378">
        <v>17576.32</v>
      </c>
      <c r="G307" s="372">
        <v>2949438.32</v>
      </c>
      <c r="H307" s="62" t="e">
        <f>+IF(J307&gt;E307,J307-E307,0)</f>
        <v>#REF!</v>
      </c>
      <c r="I307" s="81" t="e">
        <f>+IF(J307&lt;E307,E307-J307,0)</f>
        <v>#REF!</v>
      </c>
      <c r="J307" s="147" t="e">
        <f>+'ACTA DE LIQUIDACION'!J309</f>
        <v>#REF!</v>
      </c>
      <c r="K307" s="370" t="e">
        <f t="shared" ref="K307" si="93">+H307*F307</f>
        <v>#REF!</v>
      </c>
      <c r="L307" s="372" t="e">
        <f t="shared" ref="L307" si="94">+I307*F307</f>
        <v>#REF!</v>
      </c>
      <c r="M307" s="674" t="e">
        <f>+F307*J307</f>
        <v>#REF!</v>
      </c>
      <c r="N307" s="60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row>
    <row r="308" spans="2:88" s="45" customFormat="1" ht="31.5" customHeight="1">
      <c r="B308" s="84">
        <v>10.199999999999999</v>
      </c>
      <c r="C308" s="83" t="s">
        <v>553</v>
      </c>
      <c r="D308" s="64"/>
      <c r="E308" s="82"/>
      <c r="F308" s="378"/>
      <c r="G308" s="110"/>
      <c r="H308" s="62"/>
      <c r="I308" s="98"/>
      <c r="J308" s="256"/>
      <c r="K308" s="251"/>
      <c r="L308" s="252"/>
      <c r="M308" s="674"/>
      <c r="N308" s="60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row>
    <row r="309" spans="2:88" s="45" customFormat="1" ht="37.5" customHeight="1" thickBot="1">
      <c r="B309" s="59" t="s">
        <v>554</v>
      </c>
      <c r="C309" s="58" t="s">
        <v>555</v>
      </c>
      <c r="D309" s="57" t="s">
        <v>80</v>
      </c>
      <c r="E309" s="80">
        <v>45.31</v>
      </c>
      <c r="F309" s="387">
        <v>19667.919999999998</v>
      </c>
      <c r="G309" s="377">
        <v>891104.29</v>
      </c>
      <c r="H309" s="55" t="e">
        <f t="shared" ref="H309" si="95">+IF(J309&gt;E309,J309-E309,0)</f>
        <v>#REF!</v>
      </c>
      <c r="I309" s="79" t="e">
        <f t="shared" ref="I309" si="96">+IF(J309&lt;E309,E309-J309,0)</f>
        <v>#REF!</v>
      </c>
      <c r="J309" s="224" t="e">
        <f>+'ACTA DE LIQUIDACION'!J311</f>
        <v>#REF!</v>
      </c>
      <c r="K309" s="375" t="e">
        <f t="shared" ref="K309" si="97">+H309*F309</f>
        <v>#REF!</v>
      </c>
      <c r="L309" s="377" t="e">
        <f t="shared" ref="L309" si="98">+I309*F309</f>
        <v>#REF!</v>
      </c>
      <c r="M309" s="675" t="e">
        <f>+F309*J309</f>
        <v>#REF!</v>
      </c>
      <c r="N309" s="633"/>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row>
    <row r="310" spans="2:88" s="45" customFormat="1" ht="37.5" customHeight="1" thickBot="1">
      <c r="B310" s="92"/>
      <c r="C310" s="269"/>
      <c r="D310" s="270"/>
      <c r="E310" s="668" t="s">
        <v>24</v>
      </c>
      <c r="F310" s="669"/>
      <c r="G310" s="260">
        <f>SUM(G306:G309)</f>
        <v>3840542.61</v>
      </c>
      <c r="H310" s="266"/>
      <c r="I310" s="267"/>
      <c r="J310" s="267"/>
      <c r="K310" s="391" t="e">
        <f>SUM(K306:K309)</f>
        <v>#REF!</v>
      </c>
      <c r="L310" s="391" t="e">
        <f>SUM(L306:L309)</f>
        <v>#REF!</v>
      </c>
      <c r="M310" s="668" t="e">
        <f>SUM(M306:N309)</f>
        <v>#REF!</v>
      </c>
      <c r="N310" s="670"/>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row>
    <row r="311" spans="2:88" s="200" customFormat="1" ht="8.25" customHeight="1" thickBot="1">
      <c r="B311" s="202"/>
      <c r="C311" s="139"/>
      <c r="D311" s="139"/>
      <c r="E311" s="139"/>
      <c r="F311" s="137"/>
      <c r="G311" s="137"/>
      <c r="H311" s="137"/>
      <c r="I311" s="139"/>
      <c r="J311" s="137"/>
      <c r="K311" s="136"/>
      <c r="L311" s="136"/>
      <c r="M311" s="136"/>
      <c r="N311" s="136"/>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c r="BR311" s="201"/>
      <c r="BS311" s="201"/>
      <c r="BT311" s="201"/>
      <c r="BU311" s="201"/>
      <c r="BV311" s="201"/>
      <c r="BW311" s="201"/>
      <c r="BX311" s="201"/>
      <c r="BY311" s="201"/>
      <c r="BZ311" s="201"/>
      <c r="CA311" s="201"/>
      <c r="CB311" s="201"/>
      <c r="CC311" s="201"/>
      <c r="CD311" s="201"/>
      <c r="CE311" s="201"/>
      <c r="CF311" s="201"/>
      <c r="CG311" s="201"/>
      <c r="CH311" s="201"/>
      <c r="CI311" s="201"/>
      <c r="CJ311" s="201"/>
    </row>
    <row r="312" spans="2:88" s="1" customFormat="1" ht="37.5" customHeight="1" thickBot="1">
      <c r="B312" s="78">
        <v>11</v>
      </c>
      <c r="C312" s="77" t="s">
        <v>32</v>
      </c>
      <c r="D312" s="76"/>
      <c r="E312" s="76"/>
      <c r="F312" s="76"/>
      <c r="G312" s="76"/>
      <c r="H312" s="76"/>
      <c r="I312" s="76"/>
      <c r="J312" s="76"/>
      <c r="K312" s="76"/>
      <c r="L312" s="76"/>
      <c r="M312" s="76"/>
      <c r="N312" s="91"/>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row>
    <row r="313" spans="2:88" s="45" customFormat="1" ht="27.75" customHeight="1">
      <c r="B313" s="73">
        <v>11.1</v>
      </c>
      <c r="C313" s="72" t="s">
        <v>556</v>
      </c>
      <c r="D313" s="71"/>
      <c r="E313" s="90"/>
      <c r="F313" s="89"/>
      <c r="G313" s="88"/>
      <c r="H313" s="87"/>
      <c r="I313" s="86"/>
      <c r="J313" s="85"/>
      <c r="K313" s="254"/>
      <c r="L313" s="255"/>
      <c r="M313" s="623"/>
      <c r="N313" s="624"/>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row>
    <row r="314" spans="2:88" s="45" customFormat="1" ht="29.25" customHeight="1">
      <c r="B314" s="66" t="s">
        <v>557</v>
      </c>
      <c r="C314" s="65" t="s">
        <v>558</v>
      </c>
      <c r="D314" s="64" t="s">
        <v>475</v>
      </c>
      <c r="E314" s="82">
        <v>2</v>
      </c>
      <c r="F314" s="378">
        <v>25852.34</v>
      </c>
      <c r="G314" s="372">
        <f>+F314*E314</f>
        <v>51704.68</v>
      </c>
      <c r="H314" s="62" t="e">
        <f>+IF(J314&gt;E314,J314-E314,0)</f>
        <v>#REF!</v>
      </c>
      <c r="I314" s="81" t="e">
        <f t="shared" ref="I314" si="99">+IF(J314&lt;E314,E314-J314,0)</f>
        <v>#REF!</v>
      </c>
      <c r="J314" s="147" t="e">
        <f>+'ACTA DE LIQUIDACION'!J316</f>
        <v>#REF!</v>
      </c>
      <c r="K314" s="370" t="e">
        <f t="shared" ref="K314" si="100">+H314*F314</f>
        <v>#REF!</v>
      </c>
      <c r="L314" s="372" t="e">
        <f t="shared" ref="L314" si="101">+I314*F314</f>
        <v>#REF!</v>
      </c>
      <c r="M314" s="605" t="e">
        <f>+F314*J314</f>
        <v>#REF!</v>
      </c>
      <c r="N314" s="60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row>
    <row r="315" spans="2:88" s="45" customFormat="1" ht="27" customHeight="1">
      <c r="B315" s="84">
        <v>11.2</v>
      </c>
      <c r="C315" s="83" t="s">
        <v>559</v>
      </c>
      <c r="D315" s="64"/>
      <c r="E315" s="82"/>
      <c r="F315" s="378"/>
      <c r="G315" s="372"/>
      <c r="H315" s="62"/>
      <c r="I315" s="98"/>
      <c r="J315" s="256"/>
      <c r="K315" s="251"/>
      <c r="L315" s="252"/>
      <c r="M315" s="605"/>
      <c r="N315" s="60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row>
    <row r="316" spans="2:88" s="45" customFormat="1" ht="24.75" customHeight="1" thickBot="1">
      <c r="B316" s="59" t="s">
        <v>560</v>
      </c>
      <c r="C316" s="58" t="s">
        <v>561</v>
      </c>
      <c r="D316" s="57" t="s">
        <v>475</v>
      </c>
      <c r="E316" s="80">
        <v>1</v>
      </c>
      <c r="F316" s="387">
        <v>26440.01</v>
      </c>
      <c r="G316" s="377">
        <f>+F316*E316</f>
        <v>26440.01</v>
      </c>
      <c r="H316" s="55" t="e">
        <f t="shared" ref="H316" si="102">+IF(J316&gt;E316,J316-E316,0)</f>
        <v>#REF!</v>
      </c>
      <c r="I316" s="79" t="e">
        <f t="shared" ref="I316" si="103">+IF(J316&lt;E316,E316-J316,0)</f>
        <v>#REF!</v>
      </c>
      <c r="J316" s="224" t="e">
        <f>+'ACTA DE LIQUIDACION'!J318</f>
        <v>#REF!</v>
      </c>
      <c r="K316" s="375" t="e">
        <f t="shared" ref="K316" si="104">+H316*F316</f>
        <v>#REF!</v>
      </c>
      <c r="L316" s="377" t="e">
        <f t="shared" ref="L316" si="105">+I316*F316</f>
        <v>#REF!</v>
      </c>
      <c r="M316" s="632" t="e">
        <f>+F316*J316</f>
        <v>#REF!</v>
      </c>
      <c r="N316" s="633"/>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row>
    <row r="317" spans="2:88" s="45" customFormat="1" ht="37.5" customHeight="1" thickBot="1">
      <c r="B317" s="271"/>
      <c r="C317" s="269"/>
      <c r="D317" s="270"/>
      <c r="E317" s="668" t="s">
        <v>24</v>
      </c>
      <c r="F317" s="669"/>
      <c r="G317" s="260">
        <f>SUM(G313:G316)</f>
        <v>78144.69</v>
      </c>
      <c r="H317" s="266"/>
      <c r="I317" s="267"/>
      <c r="J317" s="267"/>
      <c r="K317" s="391" t="e">
        <f>SUM(K313:K316)</f>
        <v>#REF!</v>
      </c>
      <c r="L317" s="391" t="e">
        <f>SUM(L313:L316)</f>
        <v>#REF!</v>
      </c>
      <c r="M317" s="668" t="e">
        <f>SUM(M313:N316)</f>
        <v>#REF!</v>
      </c>
      <c r="N317" s="670"/>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row>
    <row r="318" spans="2:88" s="200" customFormat="1" ht="8.25" customHeight="1" thickBot="1">
      <c r="B318" s="202"/>
      <c r="C318" s="139"/>
      <c r="D318" s="139"/>
      <c r="E318" s="139"/>
      <c r="F318" s="137"/>
      <c r="G318" s="137"/>
      <c r="H318" s="137"/>
      <c r="I318" s="139"/>
      <c r="J318" s="137"/>
      <c r="K318" s="136"/>
      <c r="L318" s="136"/>
      <c r="M318" s="136"/>
      <c r="N318" s="136"/>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c r="BR318" s="201"/>
      <c r="BS318" s="201"/>
      <c r="BT318" s="201"/>
      <c r="BU318" s="201"/>
      <c r="BV318" s="201"/>
      <c r="BW318" s="201"/>
      <c r="BX318" s="201"/>
      <c r="BY318" s="201"/>
      <c r="BZ318" s="201"/>
      <c r="CA318" s="201"/>
      <c r="CB318" s="201"/>
      <c r="CC318" s="201"/>
      <c r="CD318" s="201"/>
      <c r="CE318" s="201"/>
      <c r="CF318" s="201"/>
      <c r="CG318" s="201"/>
      <c r="CH318" s="201"/>
      <c r="CI318" s="201"/>
      <c r="CJ318" s="201"/>
    </row>
    <row r="319" spans="2:88" s="1" customFormat="1" ht="37.5" customHeight="1" thickBot="1">
      <c r="B319" s="78">
        <v>12</v>
      </c>
      <c r="C319" s="77" t="s">
        <v>562</v>
      </c>
      <c r="D319" s="76"/>
      <c r="E319" s="76"/>
      <c r="F319" s="76"/>
      <c r="G319" s="76"/>
      <c r="H319" s="76"/>
      <c r="I319" s="76"/>
      <c r="J319" s="76"/>
      <c r="K319" s="76"/>
      <c r="L319" s="76"/>
      <c r="M319" s="76"/>
      <c r="N319" s="91"/>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row>
    <row r="320" spans="2:88" s="45" customFormat="1" ht="30" customHeight="1">
      <c r="B320" s="73">
        <v>12.1</v>
      </c>
      <c r="C320" s="72" t="s">
        <v>563</v>
      </c>
      <c r="D320" s="71"/>
      <c r="E320" s="90"/>
      <c r="F320" s="89"/>
      <c r="G320" s="88"/>
      <c r="H320" s="87"/>
      <c r="I320" s="86"/>
      <c r="J320" s="85"/>
      <c r="K320" s="254"/>
      <c r="L320" s="255"/>
      <c r="M320" s="623"/>
      <c r="N320" s="624"/>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row>
    <row r="321" spans="2:88" s="45" customFormat="1" ht="28.5" customHeight="1">
      <c r="B321" s="66" t="s">
        <v>564</v>
      </c>
      <c r="C321" s="65" t="s">
        <v>565</v>
      </c>
      <c r="D321" s="64" t="s">
        <v>475</v>
      </c>
      <c r="E321" s="82">
        <v>8</v>
      </c>
      <c r="F321" s="378">
        <v>238994.81</v>
      </c>
      <c r="G321" s="372">
        <f>+F321*E321</f>
        <v>1911958.48</v>
      </c>
      <c r="H321" s="62" t="e">
        <f>+IF(J321&gt;E321,J321-E321,0)</f>
        <v>#REF!</v>
      </c>
      <c r="I321" s="81" t="e">
        <f t="shared" ref="I321" si="106">+IF(J321&lt;E321,E321-J321,0)</f>
        <v>#REF!</v>
      </c>
      <c r="J321" s="147" t="e">
        <f>+'ACTA DE LIQUIDACION'!J323</f>
        <v>#REF!</v>
      </c>
      <c r="K321" s="370" t="e">
        <f t="shared" ref="K321" si="107">+H321*F321</f>
        <v>#REF!</v>
      </c>
      <c r="L321" s="372" t="e">
        <f t="shared" ref="L321" si="108">+I321*F321</f>
        <v>#REF!</v>
      </c>
      <c r="M321" s="605" t="e">
        <f>+F321*J321</f>
        <v>#REF!</v>
      </c>
      <c r="N321" s="60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row>
    <row r="322" spans="2:88" s="45" customFormat="1" ht="30" customHeight="1">
      <c r="B322" s="84">
        <v>12.2</v>
      </c>
      <c r="C322" s="83" t="s">
        <v>566</v>
      </c>
      <c r="D322" s="64"/>
      <c r="E322" s="82"/>
      <c r="F322" s="378"/>
      <c r="G322" s="372"/>
      <c r="H322" s="62"/>
      <c r="I322" s="98"/>
      <c r="J322" s="97"/>
      <c r="K322" s="251"/>
      <c r="L322" s="252"/>
      <c r="M322" s="605"/>
      <c r="N322" s="60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row>
    <row r="323" spans="2:88" s="45" customFormat="1" ht="31.5" customHeight="1" thickBot="1">
      <c r="B323" s="59" t="s">
        <v>567</v>
      </c>
      <c r="C323" s="58" t="s">
        <v>568</v>
      </c>
      <c r="D323" s="57" t="s">
        <v>475</v>
      </c>
      <c r="E323" s="80">
        <f>+E321</f>
        <v>8</v>
      </c>
      <c r="F323" s="387">
        <v>8994.27</v>
      </c>
      <c r="G323" s="377">
        <f>+F323*E323</f>
        <v>71954.16</v>
      </c>
      <c r="H323" s="55">
        <f t="shared" ref="H323" si="109">+IF(J323&gt;E323,J323-E323,0)</f>
        <v>0</v>
      </c>
      <c r="I323" s="79">
        <f t="shared" ref="I323" si="110">+IF(J323&lt;E323,E323-J323,0)</f>
        <v>4</v>
      </c>
      <c r="J323" s="224">
        <v>4</v>
      </c>
      <c r="K323" s="375">
        <f t="shared" ref="K323" si="111">+H323*F323</f>
        <v>0</v>
      </c>
      <c r="L323" s="377">
        <f t="shared" ref="L323" si="112">+I323*F323</f>
        <v>35977.08</v>
      </c>
      <c r="M323" s="632">
        <f>+F323*J323</f>
        <v>35977.08</v>
      </c>
      <c r="N323" s="633"/>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row>
    <row r="324" spans="2:88" s="45" customFormat="1" ht="37.5" customHeight="1" thickBot="1">
      <c r="B324" s="271"/>
      <c r="C324" s="269"/>
      <c r="D324" s="270"/>
      <c r="E324" s="668" t="s">
        <v>24</v>
      </c>
      <c r="F324" s="669"/>
      <c r="G324" s="260">
        <f>SUM(G320:G323)</f>
        <v>1983912.64</v>
      </c>
      <c r="H324" s="266"/>
      <c r="I324" s="267"/>
      <c r="J324" s="267"/>
      <c r="K324" s="391" t="e">
        <f>SUM(K320:K323)</f>
        <v>#REF!</v>
      </c>
      <c r="L324" s="391" t="e">
        <f>SUM(L320:L323)</f>
        <v>#REF!</v>
      </c>
      <c r="M324" s="668" t="e">
        <f>SUM(M320:N323)</f>
        <v>#REF!</v>
      </c>
      <c r="N324" s="670"/>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row>
    <row r="325" spans="2:88" s="200" customFormat="1" ht="8.25" customHeight="1" thickBot="1">
      <c r="B325" s="202"/>
      <c r="C325" s="139"/>
      <c r="D325" s="139"/>
      <c r="E325" s="139"/>
      <c r="F325" s="137"/>
      <c r="G325" s="137"/>
      <c r="H325" s="137"/>
      <c r="I325" s="139"/>
      <c r="J325" s="137"/>
      <c r="K325" s="136"/>
      <c r="L325" s="136"/>
      <c r="M325" s="136"/>
      <c r="N325" s="136"/>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c r="BG325" s="201"/>
      <c r="BH325" s="201"/>
      <c r="BI325" s="201"/>
      <c r="BJ325" s="201"/>
      <c r="BK325" s="201"/>
      <c r="BL325" s="201"/>
      <c r="BM325" s="201"/>
      <c r="BN325" s="201"/>
      <c r="BO325" s="201"/>
      <c r="BP325" s="201"/>
      <c r="BQ325" s="201"/>
      <c r="BR325" s="201"/>
      <c r="BS325" s="201"/>
      <c r="BT325" s="201"/>
      <c r="BU325" s="201"/>
      <c r="BV325" s="201"/>
      <c r="BW325" s="201"/>
      <c r="BX325" s="201"/>
      <c r="BY325" s="201"/>
      <c r="BZ325" s="201"/>
      <c r="CA325" s="201"/>
      <c r="CB325" s="201"/>
      <c r="CC325" s="201"/>
      <c r="CD325" s="201"/>
      <c r="CE325" s="201"/>
      <c r="CF325" s="201"/>
      <c r="CG325" s="201"/>
      <c r="CH325" s="201"/>
      <c r="CI325" s="201"/>
      <c r="CJ325" s="201"/>
    </row>
    <row r="326" spans="2:88" s="1" customFormat="1" ht="37.5" customHeight="1" thickBot="1">
      <c r="B326" s="78">
        <v>13</v>
      </c>
      <c r="C326" s="77" t="s">
        <v>33</v>
      </c>
      <c r="D326" s="76"/>
      <c r="E326" s="76"/>
      <c r="F326" s="76"/>
      <c r="G326" s="76"/>
      <c r="H326" s="76"/>
      <c r="I326" s="75"/>
      <c r="J326" s="75"/>
      <c r="K326" s="75"/>
      <c r="L326" s="75"/>
      <c r="M326" s="75"/>
      <c r="N326" s="7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row>
    <row r="327" spans="2:88" s="1" customFormat="1" ht="30.75" customHeight="1">
      <c r="B327" s="73">
        <v>13.1</v>
      </c>
      <c r="C327" s="72" t="s">
        <v>569</v>
      </c>
      <c r="D327" s="71"/>
      <c r="E327" s="90"/>
      <c r="F327" s="89"/>
      <c r="G327" s="88"/>
      <c r="H327" s="87"/>
      <c r="I327" s="86"/>
      <c r="J327" s="253"/>
      <c r="K327" s="254"/>
      <c r="L327" s="255"/>
      <c r="M327" s="623"/>
      <c r="N327" s="62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row>
    <row r="328" spans="2:88" s="1" customFormat="1" ht="30" customHeight="1">
      <c r="B328" s="66" t="s">
        <v>570</v>
      </c>
      <c r="C328" s="65" t="s">
        <v>571</v>
      </c>
      <c r="D328" s="64" t="s">
        <v>80</v>
      </c>
      <c r="E328" s="82">
        <f>872.85-555.54</f>
        <v>317.31000000000006</v>
      </c>
      <c r="F328" s="378">
        <v>3157.44</v>
      </c>
      <c r="G328" s="372">
        <f>+F328*E328</f>
        <v>1001887.2864000002</v>
      </c>
      <c r="H328" s="62" t="e">
        <f>+IF(J328&gt;E328,J328-E328,0)</f>
        <v>#REF!</v>
      </c>
      <c r="I328" s="81" t="e">
        <f t="shared" ref="I328" si="113">+IF(J328&lt;E328,E328-J328,0)</f>
        <v>#REF!</v>
      </c>
      <c r="J328" s="147" t="e">
        <f>+'ACTA DE LIQUIDACION'!J330</f>
        <v>#REF!</v>
      </c>
      <c r="K328" s="370" t="e">
        <f t="shared" ref="K328" si="114">+H328*F328</f>
        <v>#REF!</v>
      </c>
      <c r="L328" s="372" t="e">
        <f t="shared" ref="L328" si="115">+I328*F328</f>
        <v>#REF!</v>
      </c>
      <c r="M328" s="605" t="e">
        <f>+F328*J328</f>
        <v>#REF!</v>
      </c>
      <c r="N328" s="606"/>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row>
    <row r="329" spans="2:88" s="1" customFormat="1" ht="30.75" customHeight="1">
      <c r="B329" s="66" t="s">
        <v>572</v>
      </c>
      <c r="C329" s="65" t="s">
        <v>573</v>
      </c>
      <c r="D329" s="64" t="s">
        <v>80</v>
      </c>
      <c r="E329" s="82">
        <v>14.4</v>
      </c>
      <c r="F329" s="378">
        <v>29760.42</v>
      </c>
      <c r="G329" s="372">
        <f>+F329*E329</f>
        <v>428550.04800000001</v>
      </c>
      <c r="H329" s="62">
        <f>+IF(J329&gt;E329,J329-E329,0)</f>
        <v>0</v>
      </c>
      <c r="I329" s="81">
        <f t="shared" ref="I329" si="116">+IF(J329&lt;E329,E329-J329,0)</f>
        <v>14.4</v>
      </c>
      <c r="J329" s="250">
        <v>0</v>
      </c>
      <c r="K329" s="251"/>
      <c r="L329" s="252"/>
      <c r="M329" s="605"/>
      <c r="N329" s="606"/>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row>
    <row r="330" spans="2:88" s="1" customFormat="1" ht="39.75" customHeight="1" thickBot="1">
      <c r="B330" s="59" t="s">
        <v>574</v>
      </c>
      <c r="C330" s="58" t="s">
        <v>575</v>
      </c>
      <c r="D330" s="57" t="s">
        <v>93</v>
      </c>
      <c r="E330" s="80">
        <v>99.23</v>
      </c>
      <c r="F330" s="387">
        <v>160907.24</v>
      </c>
      <c r="G330" s="377">
        <f>+F330*E330</f>
        <v>15966825.4252</v>
      </c>
      <c r="H330" s="55" t="e">
        <f t="shared" ref="H330" si="117">+IF(J330&gt;E330,J330-E330,0)</f>
        <v>#REF!</v>
      </c>
      <c r="I330" s="79" t="e">
        <f t="shared" ref="I330" si="118">+IF(J330&lt;E330,E330-J330,0)</f>
        <v>#REF!</v>
      </c>
      <c r="J330" s="224" t="e">
        <f>+'ACTA DE LIQUIDACION'!J332</f>
        <v>#REF!</v>
      </c>
      <c r="K330" s="375" t="e">
        <f t="shared" ref="K330" si="119">+H330*F330</f>
        <v>#REF!</v>
      </c>
      <c r="L330" s="377" t="e">
        <f t="shared" ref="L330" si="120">+I330*F330</f>
        <v>#REF!</v>
      </c>
      <c r="M330" s="632" t="e">
        <f>+F330*J330</f>
        <v>#REF!</v>
      </c>
      <c r="N330" s="633"/>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row>
    <row r="331" spans="2:88" s="45" customFormat="1" ht="37.5" customHeight="1" thickBot="1">
      <c r="B331" s="271"/>
      <c r="C331" s="269"/>
      <c r="D331" s="270"/>
      <c r="E331" s="668" t="s">
        <v>24</v>
      </c>
      <c r="F331" s="669"/>
      <c r="G331" s="260">
        <f>SUM(G327:G330)</f>
        <v>17397262.759600002</v>
      </c>
      <c r="H331" s="266"/>
      <c r="I331" s="267"/>
      <c r="J331" s="267"/>
      <c r="K331" s="391" t="e">
        <f>SUM(K327:K330)</f>
        <v>#REF!</v>
      </c>
      <c r="L331" s="391" t="e">
        <f>SUM(L327:L330)</f>
        <v>#REF!</v>
      </c>
      <c r="M331" s="668" t="e">
        <f>SUM(M327:N330)</f>
        <v>#REF!</v>
      </c>
      <c r="N331" s="670"/>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row>
    <row r="332" spans="2:88" s="200" customFormat="1" ht="8.25" customHeight="1" thickBot="1">
      <c r="B332" s="202"/>
      <c r="C332" s="139"/>
      <c r="D332" s="139"/>
      <c r="E332" s="139"/>
      <c r="F332" s="137"/>
      <c r="G332" s="137"/>
      <c r="H332" s="137"/>
      <c r="I332" s="139"/>
      <c r="J332" s="137"/>
      <c r="K332" s="136"/>
      <c r="L332" s="136"/>
      <c r="M332" s="136"/>
      <c r="N332" s="136"/>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c r="BM332" s="201"/>
      <c r="BN332" s="201"/>
      <c r="BO332" s="201"/>
      <c r="BP332" s="201"/>
      <c r="BQ332" s="201"/>
      <c r="BR332" s="201"/>
      <c r="BS332" s="201"/>
      <c r="BT332" s="201"/>
      <c r="BU332" s="201"/>
      <c r="BV332" s="201"/>
      <c r="BW332" s="201"/>
      <c r="BX332" s="201"/>
      <c r="BY332" s="201"/>
      <c r="BZ332" s="201"/>
      <c r="CA332" s="201"/>
      <c r="CB332" s="201"/>
      <c r="CC332" s="201"/>
      <c r="CD332" s="201"/>
      <c r="CE332" s="201"/>
      <c r="CF332" s="201"/>
      <c r="CG332" s="201"/>
      <c r="CH332" s="201"/>
      <c r="CI332" s="201"/>
      <c r="CJ332" s="201"/>
    </row>
    <row r="333" spans="2:88" s="1" customFormat="1" ht="37.5" customHeight="1" thickBot="1">
      <c r="B333" s="78">
        <v>14</v>
      </c>
      <c r="C333" s="77" t="s">
        <v>576</v>
      </c>
      <c r="D333" s="76"/>
      <c r="E333" s="76"/>
      <c r="F333" s="75"/>
      <c r="G333" s="75"/>
      <c r="H333" s="76"/>
      <c r="I333" s="76"/>
      <c r="J333" s="76"/>
      <c r="K333" s="76"/>
      <c r="L333" s="76"/>
      <c r="M333" s="76"/>
      <c r="N333" s="91"/>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row>
    <row r="334" spans="2:88" s="1" customFormat="1" ht="37.5" customHeight="1">
      <c r="B334" s="73">
        <v>14.1</v>
      </c>
      <c r="C334" s="72" t="s">
        <v>577</v>
      </c>
      <c r="D334" s="71"/>
      <c r="E334" s="70"/>
      <c r="F334" s="373"/>
      <c r="G334" s="385"/>
      <c r="H334" s="109"/>
      <c r="I334" s="108"/>
      <c r="J334" s="259"/>
      <c r="K334" s="388"/>
      <c r="L334" s="110"/>
      <c r="M334" s="603"/>
      <c r="N334" s="60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row>
    <row r="335" spans="2:88" s="1" customFormat="1" ht="37.5" customHeight="1">
      <c r="B335" s="66" t="s">
        <v>578</v>
      </c>
      <c r="C335" s="65" t="s">
        <v>579</v>
      </c>
      <c r="D335" s="64" t="s">
        <v>80</v>
      </c>
      <c r="E335" s="63">
        <v>280</v>
      </c>
      <c r="F335" s="370">
        <v>5973.21</v>
      </c>
      <c r="G335" s="381">
        <f>+F335*E335</f>
        <v>1672498.8</v>
      </c>
      <c r="H335" s="62" t="e">
        <f>+IF(J335&gt;E335,J335-E335,0)</f>
        <v>#REF!</v>
      </c>
      <c r="I335" s="81" t="e">
        <f t="shared" ref="I335:I336" si="121">+IF(J335&lt;E335,E335-J335,0)</f>
        <v>#REF!</v>
      </c>
      <c r="J335" s="147" t="e">
        <f>+'ACTA DE LIQUIDACION'!J337</f>
        <v>#REF!</v>
      </c>
      <c r="K335" s="370" t="e">
        <f t="shared" ref="K335:K336" si="122">+H335*F335</f>
        <v>#REF!</v>
      </c>
      <c r="L335" s="372" t="e">
        <f t="shared" ref="L335:L336" si="123">+I335*F335</f>
        <v>#REF!</v>
      </c>
      <c r="M335" s="605" t="e">
        <f>+F335*J335</f>
        <v>#REF!</v>
      </c>
      <c r="N335" s="606"/>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row>
    <row r="336" spans="2:88" s="1" customFormat="1" ht="37.5" customHeight="1" thickBot="1">
      <c r="B336" s="59" t="s">
        <v>580</v>
      </c>
      <c r="C336" s="58" t="s">
        <v>581</v>
      </c>
      <c r="D336" s="57" t="s">
        <v>582</v>
      </c>
      <c r="E336" s="56"/>
      <c r="F336" s="375">
        <v>19313.86</v>
      </c>
      <c r="G336" s="386">
        <f>+F336*E336</f>
        <v>0</v>
      </c>
      <c r="H336" s="55" t="e">
        <f t="shared" ref="H336" si="124">+IF(J336&gt;E336,J336-E336,0)</f>
        <v>#REF!</v>
      </c>
      <c r="I336" s="79" t="e">
        <f t="shared" si="121"/>
        <v>#REF!</v>
      </c>
      <c r="J336" s="224" t="e">
        <f>+'ACTA DE LIQUIDACION'!J338</f>
        <v>#REF!</v>
      </c>
      <c r="K336" s="375" t="e">
        <f t="shared" si="122"/>
        <v>#REF!</v>
      </c>
      <c r="L336" s="377" t="e">
        <f t="shared" si="123"/>
        <v>#REF!</v>
      </c>
      <c r="M336" s="632" t="e">
        <f>+F336*J336</f>
        <v>#REF!</v>
      </c>
      <c r="N336" s="633"/>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row>
    <row r="337" spans="2:88" s="45" customFormat="1" ht="37.5" customHeight="1" thickBot="1">
      <c r="B337" s="271"/>
      <c r="C337" s="269"/>
      <c r="D337" s="270"/>
      <c r="E337" s="668" t="s">
        <v>24</v>
      </c>
      <c r="F337" s="669"/>
      <c r="G337" s="260">
        <f>SUM(G334:G336)</f>
        <v>1672498.8</v>
      </c>
      <c r="H337" s="266"/>
      <c r="I337" s="267"/>
      <c r="J337" s="267"/>
      <c r="K337" s="391" t="e">
        <f>SUM(K334:K336)</f>
        <v>#REF!</v>
      </c>
      <c r="L337" s="391" t="e">
        <f>SUM(L334:L336)</f>
        <v>#REF!</v>
      </c>
      <c r="M337" s="668" t="e">
        <f>SUM(M335:N336)</f>
        <v>#REF!</v>
      </c>
      <c r="N337" s="670"/>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row>
    <row r="338" spans="2:88" s="200" customFormat="1" ht="8.25" customHeight="1" thickBot="1">
      <c r="B338" s="202"/>
      <c r="C338" s="139"/>
      <c r="D338" s="139"/>
      <c r="E338" s="139"/>
      <c r="F338" s="137"/>
      <c r="G338" s="137"/>
      <c r="H338" s="137"/>
      <c r="I338" s="139"/>
      <c r="J338" s="137"/>
      <c r="K338" s="136"/>
      <c r="L338" s="136"/>
      <c r="M338" s="136"/>
      <c r="N338" s="136"/>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c r="AJ338" s="201"/>
      <c r="AK338" s="201"/>
      <c r="AL338" s="201"/>
      <c r="AM338" s="201"/>
      <c r="AN338" s="201"/>
      <c r="AO338" s="201"/>
      <c r="AP338" s="201"/>
      <c r="AQ338" s="201"/>
      <c r="AR338" s="201"/>
      <c r="AS338" s="201"/>
      <c r="AT338" s="201"/>
      <c r="AU338" s="201"/>
      <c r="AV338" s="201"/>
      <c r="AW338" s="201"/>
      <c r="AX338" s="201"/>
      <c r="AY338" s="201"/>
      <c r="AZ338" s="201"/>
      <c r="BA338" s="201"/>
      <c r="BB338" s="201"/>
      <c r="BC338" s="201"/>
      <c r="BD338" s="201"/>
      <c r="BE338" s="201"/>
      <c r="BF338" s="201"/>
      <c r="BG338" s="201"/>
      <c r="BH338" s="201"/>
      <c r="BI338" s="201"/>
      <c r="BJ338" s="201"/>
      <c r="BK338" s="201"/>
      <c r="BL338" s="201"/>
      <c r="BM338" s="201"/>
      <c r="BN338" s="201"/>
      <c r="BO338" s="201"/>
      <c r="BP338" s="201"/>
      <c r="BQ338" s="201"/>
      <c r="BR338" s="201"/>
      <c r="BS338" s="201"/>
      <c r="BT338" s="201"/>
      <c r="BU338" s="201"/>
      <c r="BV338" s="201"/>
      <c r="BW338" s="201"/>
      <c r="BX338" s="201"/>
      <c r="BY338" s="201"/>
      <c r="BZ338" s="201"/>
      <c r="CA338" s="201"/>
      <c r="CB338" s="201"/>
      <c r="CC338" s="201"/>
      <c r="CD338" s="201"/>
      <c r="CE338" s="201"/>
      <c r="CF338" s="201"/>
      <c r="CG338" s="201"/>
      <c r="CH338" s="201"/>
      <c r="CI338" s="201"/>
      <c r="CJ338" s="201"/>
    </row>
    <row r="339" spans="2:88" ht="38.25" customHeight="1" thickBot="1">
      <c r="B339" s="78">
        <v>15</v>
      </c>
      <c r="C339" s="77" t="s">
        <v>40</v>
      </c>
      <c r="D339" s="76"/>
      <c r="E339" s="76"/>
      <c r="F339" s="75"/>
      <c r="G339" s="75"/>
      <c r="H339" s="75"/>
      <c r="I339" s="75"/>
      <c r="J339" s="75"/>
      <c r="K339" s="75"/>
      <c r="L339" s="75"/>
      <c r="M339" s="75"/>
      <c r="N339" s="74"/>
    </row>
    <row r="340" spans="2:88" ht="38.25" customHeight="1">
      <c r="B340" s="73">
        <v>15.1</v>
      </c>
      <c r="C340" s="226" t="s">
        <v>583</v>
      </c>
      <c r="D340" s="71"/>
      <c r="E340" s="70"/>
      <c r="F340" s="373"/>
      <c r="G340" s="374"/>
      <c r="H340" s="359"/>
      <c r="I340" s="115"/>
      <c r="J340" s="235"/>
      <c r="K340" s="373"/>
      <c r="L340" s="374"/>
      <c r="M340" s="673"/>
      <c r="N340" s="631"/>
    </row>
    <row r="341" spans="2:88" ht="38.25" customHeight="1">
      <c r="B341" s="66" t="s">
        <v>584</v>
      </c>
      <c r="C341" s="65" t="s">
        <v>585</v>
      </c>
      <c r="D341" s="64" t="s">
        <v>582</v>
      </c>
      <c r="E341" s="63"/>
      <c r="F341" s="370">
        <v>30178.36</v>
      </c>
      <c r="G341" s="372"/>
      <c r="H341" s="122" t="e">
        <f>+IF(J341&gt;E341,J341-E341,0)</f>
        <v>#REF!</v>
      </c>
      <c r="I341" s="81" t="e">
        <f t="shared" ref="I341" si="125">+IF(J341&lt;E341,E341-J341,0)</f>
        <v>#REF!</v>
      </c>
      <c r="J341" s="147" t="e">
        <f>+'ACTA DE LIQUIDACION'!J343</f>
        <v>#REF!</v>
      </c>
      <c r="K341" s="370">
        <v>11978998.2184</v>
      </c>
      <c r="L341" s="372"/>
      <c r="M341" s="680">
        <v>11978998.2184</v>
      </c>
      <c r="N341" s="606"/>
      <c r="P341" s="3"/>
    </row>
    <row r="342" spans="2:88" ht="38.25" customHeight="1">
      <c r="B342" s="353" t="s">
        <v>586</v>
      </c>
      <c r="C342" s="142" t="s">
        <v>587</v>
      </c>
      <c r="D342" s="354" t="s">
        <v>86</v>
      </c>
      <c r="E342" s="355"/>
      <c r="F342" s="370">
        <v>36204.22</v>
      </c>
      <c r="G342" s="372">
        <f t="shared" ref="G342:G357" si="126">+F342*E342</f>
        <v>0</v>
      </c>
      <c r="H342" s="122">
        <f>+IF(J342&gt;E342,J342-E342,0)</f>
        <v>45.23</v>
      </c>
      <c r="I342" s="81">
        <f t="shared" ref="I342" si="127">+IF(J342&lt;E342,E342-J342,0)</f>
        <v>0</v>
      </c>
      <c r="J342" s="147">
        <f>+'ACTA DE LIQUIDACION'!J344</f>
        <v>45.23</v>
      </c>
      <c r="K342" s="388">
        <f t="shared" ref="K342:K343" si="128">+H342*F342</f>
        <v>1637516.8706</v>
      </c>
      <c r="L342" s="110">
        <f t="shared" ref="L342:L343" si="129">+I342*F342</f>
        <v>0</v>
      </c>
      <c r="M342" s="603">
        <f>+F342*J342</f>
        <v>1637516.8706</v>
      </c>
      <c r="N342" s="604"/>
      <c r="P342" s="3"/>
    </row>
    <row r="343" spans="2:88" ht="38.25" customHeight="1">
      <c r="B343" s="308" t="s">
        <v>588</v>
      </c>
      <c r="C343" s="106" t="s">
        <v>589</v>
      </c>
      <c r="D343" s="326" t="str">
        <f>+'[2]PLACA  EN CONCRETO 1.1'!$F$8</f>
        <v>m2</v>
      </c>
      <c r="E343" s="356"/>
      <c r="F343" s="370">
        <v>8951.91</v>
      </c>
      <c r="G343" s="372">
        <f t="shared" si="126"/>
        <v>0</v>
      </c>
      <c r="H343" s="122">
        <f t="shared" ref="H343:H402" si="130">+IF(J343&gt;E343,J343-E343,0)</f>
        <v>345.27</v>
      </c>
      <c r="I343" s="81">
        <f t="shared" ref="I343:I402" si="131">+IF(J343&lt;E343,E343-J343,0)</f>
        <v>0</v>
      </c>
      <c r="J343" s="147">
        <f>+'ACTA DE LIQUIDACION'!J345</f>
        <v>345.27</v>
      </c>
      <c r="K343" s="370">
        <f t="shared" si="128"/>
        <v>3090825.9656999996</v>
      </c>
      <c r="L343" s="372">
        <f t="shared" si="129"/>
        <v>0</v>
      </c>
      <c r="M343" s="605">
        <f>+F343*J343</f>
        <v>3090825.9656999996</v>
      </c>
      <c r="N343" s="606"/>
      <c r="P343" s="3"/>
    </row>
    <row r="344" spans="2:88" ht="38.25" customHeight="1">
      <c r="B344" s="308" t="s">
        <v>590</v>
      </c>
      <c r="C344" s="340" t="s">
        <v>591</v>
      </c>
      <c r="D344" s="326" t="s">
        <v>76</v>
      </c>
      <c r="E344" s="356"/>
      <c r="F344" s="370">
        <v>127379.28</v>
      </c>
      <c r="G344" s="372">
        <f t="shared" si="126"/>
        <v>0</v>
      </c>
      <c r="H344" s="122">
        <f t="shared" si="130"/>
        <v>2</v>
      </c>
      <c r="I344" s="81">
        <f t="shared" si="131"/>
        <v>0</v>
      </c>
      <c r="J344" s="147">
        <f>+'ACTA DE LIQUIDACION'!J346</f>
        <v>2</v>
      </c>
      <c r="K344" s="388">
        <f t="shared" ref="K344:K345" si="132">+H344*F344</f>
        <v>254758.56</v>
      </c>
      <c r="L344" s="110">
        <f t="shared" ref="L344:L345" si="133">+I344*F344</f>
        <v>0</v>
      </c>
      <c r="M344" s="603">
        <f>+F344*J344</f>
        <v>254758.56</v>
      </c>
      <c r="N344" s="604"/>
      <c r="P344" s="3"/>
    </row>
    <row r="345" spans="2:88" ht="38.25" customHeight="1">
      <c r="B345" s="308" t="s">
        <v>592</v>
      </c>
      <c r="C345" s="106" t="s">
        <v>593</v>
      </c>
      <c r="D345" s="326" t="s">
        <v>594</v>
      </c>
      <c r="E345" s="356"/>
      <c r="F345" s="370">
        <v>563076.94999999995</v>
      </c>
      <c r="G345" s="372">
        <f t="shared" si="126"/>
        <v>0</v>
      </c>
      <c r="H345" s="122">
        <f t="shared" si="130"/>
        <v>1</v>
      </c>
      <c r="I345" s="81">
        <f t="shared" si="131"/>
        <v>0</v>
      </c>
      <c r="J345" s="147">
        <f>+'ACTA DE LIQUIDACION'!J347</f>
        <v>1</v>
      </c>
      <c r="K345" s="370">
        <f t="shared" si="132"/>
        <v>563076.94999999995</v>
      </c>
      <c r="L345" s="372">
        <f t="shared" si="133"/>
        <v>0</v>
      </c>
      <c r="M345" s="605">
        <f>+F345*J345</f>
        <v>563076.94999999995</v>
      </c>
      <c r="N345" s="606"/>
      <c r="P345" s="3"/>
    </row>
    <row r="346" spans="2:88" ht="38.25" customHeight="1">
      <c r="B346" s="341">
        <v>15.2</v>
      </c>
      <c r="C346" s="123" t="s">
        <v>595</v>
      </c>
      <c r="D346" s="342"/>
      <c r="E346" s="357"/>
      <c r="F346" s="370"/>
      <c r="G346" s="372"/>
      <c r="H346" s="122"/>
      <c r="I346" s="81"/>
      <c r="J346" s="147"/>
      <c r="K346" s="388"/>
      <c r="L346" s="110"/>
      <c r="M346" s="603"/>
      <c r="N346" s="604"/>
      <c r="P346" s="3"/>
    </row>
    <row r="347" spans="2:88" ht="38.25" customHeight="1">
      <c r="B347" s="341" t="s">
        <v>596</v>
      </c>
      <c r="C347" s="123" t="s">
        <v>597</v>
      </c>
      <c r="D347" s="326"/>
      <c r="E347" s="356"/>
      <c r="F347" s="370"/>
      <c r="G347" s="372"/>
      <c r="H347" s="122"/>
      <c r="I347" s="81"/>
      <c r="J347" s="147"/>
      <c r="K347" s="370"/>
      <c r="L347" s="372"/>
      <c r="M347" s="605"/>
      <c r="N347" s="606"/>
      <c r="P347" s="3"/>
    </row>
    <row r="348" spans="2:88" ht="38.25" customHeight="1">
      <c r="B348" s="308" t="s">
        <v>598</v>
      </c>
      <c r="C348" s="106" t="s">
        <v>599</v>
      </c>
      <c r="D348" s="326" t="s">
        <v>582</v>
      </c>
      <c r="E348" s="356"/>
      <c r="F348" s="370">
        <v>2539.81</v>
      </c>
      <c r="G348" s="372">
        <f t="shared" si="126"/>
        <v>0</v>
      </c>
      <c r="H348" s="122">
        <f t="shared" si="130"/>
        <v>8.8000000000000007</v>
      </c>
      <c r="I348" s="81">
        <f t="shared" si="131"/>
        <v>0</v>
      </c>
      <c r="J348" s="147">
        <f>+'ACTA DE LIQUIDACION'!J350</f>
        <v>8.8000000000000007</v>
      </c>
      <c r="K348" s="388">
        <f t="shared" ref="K348" si="134">+H348*F348</f>
        <v>22350.328000000001</v>
      </c>
      <c r="L348" s="110">
        <f t="shared" ref="L348" si="135">+I348*F348</f>
        <v>0</v>
      </c>
      <c r="M348" s="603">
        <f>+F348*J348</f>
        <v>22350.328000000001</v>
      </c>
      <c r="N348" s="604"/>
      <c r="P348" s="3"/>
    </row>
    <row r="349" spans="2:88" ht="38.25" customHeight="1">
      <c r="B349" s="341" t="s">
        <v>600</v>
      </c>
      <c r="C349" s="123" t="s">
        <v>601</v>
      </c>
      <c r="D349" s="342"/>
      <c r="E349" s="357"/>
      <c r="F349" s="370"/>
      <c r="G349" s="372"/>
      <c r="H349" s="122"/>
      <c r="I349" s="81"/>
      <c r="J349" s="147"/>
      <c r="K349" s="370"/>
      <c r="L349" s="372"/>
      <c r="M349" s="605"/>
      <c r="N349" s="606"/>
      <c r="P349" s="3"/>
    </row>
    <row r="350" spans="2:88" ht="38.25" customHeight="1">
      <c r="B350" s="308" t="s">
        <v>602</v>
      </c>
      <c r="C350" s="343" t="s">
        <v>603</v>
      </c>
      <c r="D350" s="326" t="s">
        <v>86</v>
      </c>
      <c r="E350" s="356"/>
      <c r="F350" s="370">
        <v>36204.22</v>
      </c>
      <c r="G350" s="372">
        <f t="shared" si="126"/>
        <v>0</v>
      </c>
      <c r="H350" s="122">
        <f t="shared" si="130"/>
        <v>8.8000000000000007</v>
      </c>
      <c r="I350" s="81">
        <f t="shared" si="131"/>
        <v>0</v>
      </c>
      <c r="J350" s="147">
        <f>+'ACTA DE LIQUIDACION'!J352</f>
        <v>8.8000000000000007</v>
      </c>
      <c r="K350" s="388">
        <f t="shared" ref="K350:K351" si="136">+H350*F350</f>
        <v>318597.13600000006</v>
      </c>
      <c r="L350" s="110">
        <f t="shared" ref="L350:L351" si="137">+I350*F350</f>
        <v>0</v>
      </c>
      <c r="M350" s="603">
        <f>+F350*J350</f>
        <v>318597.13600000006</v>
      </c>
      <c r="N350" s="604"/>
      <c r="P350" s="3"/>
    </row>
    <row r="351" spans="2:88" ht="38.25" customHeight="1">
      <c r="B351" s="308" t="s">
        <v>604</v>
      </c>
      <c r="C351" s="343" t="s">
        <v>605</v>
      </c>
      <c r="D351" s="326" t="s">
        <v>582</v>
      </c>
      <c r="E351" s="358"/>
      <c r="F351" s="370">
        <v>30178.36</v>
      </c>
      <c r="G351" s="372">
        <f t="shared" si="126"/>
        <v>0</v>
      </c>
      <c r="H351" s="122">
        <f t="shared" si="130"/>
        <v>14.3</v>
      </c>
      <c r="I351" s="81">
        <f t="shared" si="131"/>
        <v>0</v>
      </c>
      <c r="J351" s="147">
        <f>+'ACTA DE LIQUIDACION'!J353</f>
        <v>14.3</v>
      </c>
      <c r="K351" s="388">
        <f t="shared" si="136"/>
        <v>431550.54800000001</v>
      </c>
      <c r="L351" s="110">
        <f t="shared" si="137"/>
        <v>0</v>
      </c>
      <c r="M351" s="603">
        <f>+F351*J351</f>
        <v>431550.54800000001</v>
      </c>
      <c r="N351" s="604"/>
      <c r="P351" s="3"/>
    </row>
    <row r="352" spans="2:88" ht="38.25" customHeight="1">
      <c r="B352" s="341" t="s">
        <v>606</v>
      </c>
      <c r="C352" s="123" t="s">
        <v>607</v>
      </c>
      <c r="D352" s="342"/>
      <c r="E352" s="357"/>
      <c r="F352" s="370"/>
      <c r="G352" s="372"/>
      <c r="H352" s="122"/>
      <c r="I352" s="81"/>
      <c r="J352" s="147"/>
      <c r="K352" s="370"/>
      <c r="L352" s="372"/>
      <c r="M352" s="605"/>
      <c r="N352" s="606"/>
      <c r="P352" s="3"/>
    </row>
    <row r="353" spans="2:16" ht="38.25" customHeight="1">
      <c r="B353" s="308" t="s">
        <v>608</v>
      </c>
      <c r="C353" s="345" t="s">
        <v>104</v>
      </c>
      <c r="D353" s="326" t="s">
        <v>140</v>
      </c>
      <c r="E353" s="358"/>
      <c r="F353" s="370">
        <v>3814.08</v>
      </c>
      <c r="G353" s="372">
        <f t="shared" si="126"/>
        <v>0</v>
      </c>
      <c r="H353" s="122">
        <f t="shared" si="130"/>
        <v>55.44</v>
      </c>
      <c r="I353" s="81">
        <f t="shared" si="131"/>
        <v>0</v>
      </c>
      <c r="J353" s="147">
        <f>+'ACTA DE LIQUIDACION'!J355</f>
        <v>55.44</v>
      </c>
      <c r="K353" s="388">
        <f t="shared" ref="K353:K356" si="138">+H353*F353</f>
        <v>211452.59519999998</v>
      </c>
      <c r="L353" s="110">
        <f t="shared" ref="L353:L356" si="139">+I353*F353</f>
        <v>0</v>
      </c>
      <c r="M353" s="603">
        <f>+F353*J353</f>
        <v>211452.59519999998</v>
      </c>
      <c r="N353" s="604"/>
      <c r="P353" s="3"/>
    </row>
    <row r="354" spans="2:16" ht="38.25" customHeight="1">
      <c r="B354" s="341" t="s">
        <v>609</v>
      </c>
      <c r="C354" s="123" t="s">
        <v>610</v>
      </c>
      <c r="D354" s="342"/>
      <c r="E354" s="357"/>
      <c r="F354" s="370"/>
      <c r="G354" s="372"/>
      <c r="H354" s="122"/>
      <c r="I354" s="81"/>
      <c r="J354" s="147"/>
      <c r="K354" s="370"/>
      <c r="L354" s="372"/>
      <c r="M354" s="605"/>
      <c r="N354" s="606"/>
      <c r="P354" s="3"/>
    </row>
    <row r="355" spans="2:16" ht="38.25" customHeight="1">
      <c r="B355" s="308" t="s">
        <v>611</v>
      </c>
      <c r="C355" s="345" t="s">
        <v>612</v>
      </c>
      <c r="D355" s="326" t="s">
        <v>76</v>
      </c>
      <c r="E355" s="356"/>
      <c r="F355" s="370">
        <v>39587.370000000003</v>
      </c>
      <c r="G355" s="372">
        <f t="shared" si="126"/>
        <v>0</v>
      </c>
      <c r="H355" s="122">
        <f t="shared" si="130"/>
        <v>22</v>
      </c>
      <c r="I355" s="81">
        <f t="shared" si="131"/>
        <v>0</v>
      </c>
      <c r="J355" s="147">
        <f>+'ACTA DE LIQUIDACION'!J357</f>
        <v>22</v>
      </c>
      <c r="K355" s="388">
        <f t="shared" si="138"/>
        <v>870922.14</v>
      </c>
      <c r="L355" s="110">
        <f t="shared" si="139"/>
        <v>0</v>
      </c>
      <c r="M355" s="603">
        <f>+F355*J355</f>
        <v>870922.14</v>
      </c>
      <c r="N355" s="604"/>
      <c r="P355" s="3"/>
    </row>
    <row r="356" spans="2:16" ht="38.25" customHeight="1">
      <c r="B356" s="308" t="s">
        <v>613</v>
      </c>
      <c r="C356" s="345" t="s">
        <v>614</v>
      </c>
      <c r="D356" s="326" t="s">
        <v>80</v>
      </c>
      <c r="E356" s="356"/>
      <c r="F356" s="370">
        <v>1217.9100000000001</v>
      </c>
      <c r="G356" s="372">
        <f t="shared" si="126"/>
        <v>0</v>
      </c>
      <c r="H356" s="122">
        <f t="shared" si="130"/>
        <v>25.56</v>
      </c>
      <c r="I356" s="81">
        <f t="shared" si="131"/>
        <v>0</v>
      </c>
      <c r="J356" s="147">
        <f>+'ACTA DE LIQUIDACION'!J358</f>
        <v>25.56</v>
      </c>
      <c r="K356" s="370">
        <f t="shared" si="138"/>
        <v>31129.779600000002</v>
      </c>
      <c r="L356" s="372">
        <f t="shared" si="139"/>
        <v>0</v>
      </c>
      <c r="M356" s="605">
        <f>+F356*J356</f>
        <v>31129.779600000002</v>
      </c>
      <c r="N356" s="606"/>
      <c r="P356" s="3"/>
    </row>
    <row r="357" spans="2:16" ht="38.25" customHeight="1">
      <c r="B357" s="308" t="s">
        <v>615</v>
      </c>
      <c r="C357" s="106" t="s">
        <v>616</v>
      </c>
      <c r="D357" s="326" t="s">
        <v>617</v>
      </c>
      <c r="E357" s="356"/>
      <c r="F357" s="370">
        <v>8951.91</v>
      </c>
      <c r="G357" s="372">
        <f t="shared" si="126"/>
        <v>0</v>
      </c>
      <c r="H357" s="122">
        <f t="shared" si="130"/>
        <v>8</v>
      </c>
      <c r="I357" s="81">
        <f t="shared" si="131"/>
        <v>0</v>
      </c>
      <c r="J357" s="147">
        <f>+'ACTA DE LIQUIDACION'!J359</f>
        <v>8</v>
      </c>
      <c r="K357" s="370">
        <f t="shared" ref="K357" si="140">+H357*F357</f>
        <v>71615.28</v>
      </c>
      <c r="L357" s="372">
        <f t="shared" ref="L357" si="141">+I357*F357</f>
        <v>0</v>
      </c>
      <c r="M357" s="605">
        <f>+F357*J357</f>
        <v>71615.28</v>
      </c>
      <c r="N357" s="606"/>
      <c r="P357" s="3"/>
    </row>
    <row r="358" spans="2:16" ht="38.25" customHeight="1">
      <c r="B358" s="341" t="s">
        <v>618</v>
      </c>
      <c r="C358" s="123" t="s">
        <v>619</v>
      </c>
      <c r="D358" s="342"/>
      <c r="E358" s="318"/>
      <c r="F358" s="393"/>
      <c r="G358" s="325"/>
      <c r="H358" s="147"/>
      <c r="I358" s="81"/>
      <c r="J358" s="147"/>
      <c r="K358" s="370"/>
      <c r="L358" s="372"/>
      <c r="M358" s="605"/>
      <c r="N358" s="606"/>
      <c r="P358" s="3"/>
    </row>
    <row r="359" spans="2:16" ht="38.25" customHeight="1">
      <c r="B359" s="308" t="s">
        <v>620</v>
      </c>
      <c r="C359" s="106" t="s">
        <v>621</v>
      </c>
      <c r="D359" s="326" t="s">
        <v>622</v>
      </c>
      <c r="E359" s="104"/>
      <c r="F359" s="393">
        <v>247406.76</v>
      </c>
      <c r="G359" s="325">
        <f t="shared" ref="G359:G384" si="142">+F359*E359</f>
        <v>0</v>
      </c>
      <c r="H359" s="122">
        <f t="shared" si="130"/>
        <v>3</v>
      </c>
      <c r="I359" s="81">
        <f t="shared" si="131"/>
        <v>0</v>
      </c>
      <c r="J359" s="147">
        <f>+'ACTA DE LIQUIDACION'!J361</f>
        <v>3</v>
      </c>
      <c r="K359" s="388">
        <f t="shared" ref="K359:K361" si="143">+H359*F359</f>
        <v>742220.28</v>
      </c>
      <c r="L359" s="110">
        <f t="shared" ref="L359:L361" si="144">+I359*F359</f>
        <v>0</v>
      </c>
      <c r="M359" s="603">
        <f>+F359*J359</f>
        <v>742220.28</v>
      </c>
      <c r="N359" s="604"/>
      <c r="P359" s="3"/>
    </row>
    <row r="360" spans="2:16" ht="38.25" customHeight="1">
      <c r="B360" s="308" t="s">
        <v>623</v>
      </c>
      <c r="C360" s="106" t="str">
        <f>+[3]PRESUPUESTO!$B$31</f>
        <v>Tuberia 3/4 EMTx3mts</v>
      </c>
      <c r="D360" s="326" t="s">
        <v>622</v>
      </c>
      <c r="E360" s="104"/>
      <c r="F360" s="393">
        <v>51690.07</v>
      </c>
      <c r="G360" s="325">
        <f t="shared" si="142"/>
        <v>0</v>
      </c>
      <c r="H360" s="122">
        <f t="shared" si="130"/>
        <v>0</v>
      </c>
      <c r="I360" s="81">
        <f t="shared" si="131"/>
        <v>0</v>
      </c>
      <c r="J360" s="147">
        <f>+'ACTA DE LIQUIDACION'!J362</f>
        <v>0</v>
      </c>
      <c r="K360" s="370">
        <f t="shared" si="143"/>
        <v>0</v>
      </c>
      <c r="L360" s="372">
        <f t="shared" si="144"/>
        <v>0</v>
      </c>
      <c r="M360" s="605">
        <f>+F360*J360</f>
        <v>0</v>
      </c>
      <c r="N360" s="606"/>
      <c r="P360" s="3"/>
    </row>
    <row r="361" spans="2:16" ht="38.25" customHeight="1">
      <c r="B361" s="308" t="s">
        <v>624</v>
      </c>
      <c r="C361" s="106" t="str">
        <f>+[3]PRESUPUESTO!$B$32</f>
        <v>Acometida en 3#8 + 1#8 + 1#10t thw en tuberia emt de 1" para conexión lampara de la existente</v>
      </c>
      <c r="D361" s="326" t="s">
        <v>617</v>
      </c>
      <c r="E361" s="104"/>
      <c r="F361" s="393">
        <v>57970.63</v>
      </c>
      <c r="G361" s="325">
        <f t="shared" si="142"/>
        <v>0</v>
      </c>
      <c r="H361" s="122">
        <f t="shared" si="130"/>
        <v>19.54</v>
      </c>
      <c r="I361" s="81">
        <f t="shared" si="131"/>
        <v>0</v>
      </c>
      <c r="J361" s="147">
        <f>+'ACTA DE LIQUIDACION'!J363</f>
        <v>19.54</v>
      </c>
      <c r="K361" s="370">
        <f t="shared" si="143"/>
        <v>1132746.1102</v>
      </c>
      <c r="L361" s="372">
        <f t="shared" si="144"/>
        <v>0</v>
      </c>
      <c r="M361" s="605">
        <f>+F361*J361</f>
        <v>1132746.1102</v>
      </c>
      <c r="N361" s="606"/>
      <c r="P361" s="3"/>
    </row>
    <row r="362" spans="2:16" ht="38.25" customHeight="1">
      <c r="B362" s="308" t="s">
        <v>625</v>
      </c>
      <c r="C362" s="106" t="str">
        <f>+[3]PRESUPUESTO!$B$33</f>
        <v>Instalación de lumínaria descolgada 2 x 38 w incluye accesorios</v>
      </c>
      <c r="D362" s="326" t="s">
        <v>622</v>
      </c>
      <c r="E362" s="104"/>
      <c r="F362" s="393">
        <v>53028</v>
      </c>
      <c r="G362" s="325">
        <f t="shared" si="142"/>
        <v>0</v>
      </c>
      <c r="H362" s="122">
        <f t="shared" si="130"/>
        <v>3</v>
      </c>
      <c r="I362" s="81">
        <f t="shared" si="131"/>
        <v>0</v>
      </c>
      <c r="J362" s="147">
        <f>+'ACTA DE LIQUIDACION'!J364</f>
        <v>3</v>
      </c>
      <c r="K362" s="388">
        <f t="shared" ref="K362" si="145">+H362*F362</f>
        <v>159084</v>
      </c>
      <c r="L362" s="110">
        <f t="shared" ref="L362" si="146">+I362*F362</f>
        <v>0</v>
      </c>
      <c r="M362" s="603">
        <f>+F362*J362</f>
        <v>159084</v>
      </c>
      <c r="N362" s="604"/>
      <c r="P362" s="3"/>
    </row>
    <row r="363" spans="2:16" ht="38.25" customHeight="1">
      <c r="B363" s="341" t="s">
        <v>626</v>
      </c>
      <c r="C363" s="123" t="s">
        <v>627</v>
      </c>
      <c r="D363" s="342"/>
      <c r="E363" s="318"/>
      <c r="F363" s="393"/>
      <c r="G363" s="325"/>
      <c r="H363" s="147"/>
      <c r="I363" s="81"/>
      <c r="J363" s="147"/>
      <c r="K363" s="370"/>
      <c r="L363" s="372"/>
      <c r="M363" s="605"/>
      <c r="N363" s="606"/>
      <c r="P363" s="3"/>
    </row>
    <row r="364" spans="2:16" ht="38.25" customHeight="1">
      <c r="B364" s="308" t="s">
        <v>628</v>
      </c>
      <c r="C364" s="106" t="str">
        <f>+[3]PRESUPUESTO!$B$38</f>
        <v>Suministro instalación de canal galvanizada Cal. 20. Desarrollo 78 cm. Incluye accesorios y pintura en esmalte color blanco, aplicando base anticorrosiva was prymer</v>
      </c>
      <c r="D364" s="326" t="s">
        <v>617</v>
      </c>
      <c r="E364" s="104"/>
      <c r="F364" s="393">
        <v>94595.509250000003</v>
      </c>
      <c r="G364" s="325">
        <f t="shared" si="142"/>
        <v>0</v>
      </c>
      <c r="H364" s="122">
        <f t="shared" si="130"/>
        <v>17.2</v>
      </c>
      <c r="I364" s="81">
        <f t="shared" si="131"/>
        <v>0</v>
      </c>
      <c r="J364" s="147">
        <f>+'ACTA DE LIQUIDACION'!J366</f>
        <v>17.2</v>
      </c>
      <c r="K364" s="370">
        <f t="shared" ref="K364:K375" si="147">+H364*F364</f>
        <v>1627042.7590999999</v>
      </c>
      <c r="L364" s="372">
        <f t="shared" ref="L364:L375" si="148">+I364*F364</f>
        <v>0</v>
      </c>
      <c r="M364" s="605">
        <f t="shared" ref="M364:M371" si="149">+F364*J364</f>
        <v>1627042.7590999999</v>
      </c>
      <c r="N364" s="606"/>
      <c r="P364" s="3"/>
    </row>
    <row r="365" spans="2:16" ht="38.25" customHeight="1">
      <c r="B365" s="308" t="s">
        <v>629</v>
      </c>
      <c r="C365" s="106" t="s">
        <v>630</v>
      </c>
      <c r="D365" s="326" t="s">
        <v>93</v>
      </c>
      <c r="E365" s="104"/>
      <c r="F365" s="393">
        <v>94595.509250000003</v>
      </c>
      <c r="G365" s="325">
        <f t="shared" si="142"/>
        <v>0</v>
      </c>
      <c r="H365" s="122">
        <f t="shared" si="130"/>
        <v>30.7</v>
      </c>
      <c r="I365" s="81">
        <f t="shared" si="131"/>
        <v>0</v>
      </c>
      <c r="J365" s="147">
        <f>+'ACTA DE LIQUIDACION'!J367</f>
        <v>30.7</v>
      </c>
      <c r="K365" s="370">
        <f t="shared" si="147"/>
        <v>2904082.1339750001</v>
      </c>
      <c r="L365" s="372">
        <f t="shared" si="148"/>
        <v>0</v>
      </c>
      <c r="M365" s="605">
        <f t="shared" si="149"/>
        <v>2904082.1339750001</v>
      </c>
      <c r="N365" s="606"/>
      <c r="P365" s="3"/>
    </row>
    <row r="366" spans="2:16" ht="38.25" customHeight="1">
      <c r="B366" s="308" t="s">
        <v>631</v>
      </c>
      <c r="C366" s="106" t="s">
        <v>632</v>
      </c>
      <c r="D366" s="326" t="s">
        <v>617</v>
      </c>
      <c r="E366" s="104"/>
      <c r="F366" s="393">
        <v>18260.63</v>
      </c>
      <c r="G366" s="325">
        <f t="shared" si="142"/>
        <v>0</v>
      </c>
      <c r="H366" s="122">
        <f t="shared" si="130"/>
        <v>10.47</v>
      </c>
      <c r="I366" s="81">
        <f t="shared" si="131"/>
        <v>0</v>
      </c>
      <c r="J366" s="147">
        <f>+'ACTA DE LIQUIDACION'!J368</f>
        <v>10.47</v>
      </c>
      <c r="K366" s="388">
        <f t="shared" si="147"/>
        <v>191188.79610000004</v>
      </c>
      <c r="L366" s="110">
        <f t="shared" si="148"/>
        <v>0</v>
      </c>
      <c r="M366" s="603">
        <f t="shared" si="149"/>
        <v>191188.79610000004</v>
      </c>
      <c r="N366" s="604"/>
      <c r="P366" s="3"/>
    </row>
    <row r="367" spans="2:16" ht="38.25" customHeight="1">
      <c r="B367" s="308" t="s">
        <v>633</v>
      </c>
      <c r="C367" s="106" t="s">
        <v>634</v>
      </c>
      <c r="D367" s="326" t="s">
        <v>622</v>
      </c>
      <c r="E367" s="104"/>
      <c r="F367" s="393">
        <v>11116.43</v>
      </c>
      <c r="G367" s="325">
        <f t="shared" si="142"/>
        <v>0</v>
      </c>
      <c r="H367" s="122">
        <f t="shared" si="130"/>
        <v>6</v>
      </c>
      <c r="I367" s="81">
        <f t="shared" si="131"/>
        <v>0</v>
      </c>
      <c r="J367" s="147">
        <f>+'ACTA DE LIQUIDACION'!J369</f>
        <v>6</v>
      </c>
      <c r="K367" s="370">
        <f t="shared" si="147"/>
        <v>66698.58</v>
      </c>
      <c r="L367" s="372">
        <f t="shared" si="148"/>
        <v>0</v>
      </c>
      <c r="M367" s="605">
        <f t="shared" si="149"/>
        <v>66698.58</v>
      </c>
      <c r="N367" s="606"/>
      <c r="P367" s="3"/>
    </row>
    <row r="368" spans="2:16" ht="38.25" customHeight="1">
      <c r="B368" s="308" t="s">
        <v>635</v>
      </c>
      <c r="C368" s="106" t="s">
        <v>636</v>
      </c>
      <c r="D368" s="326" t="s">
        <v>617</v>
      </c>
      <c r="E368" s="104"/>
      <c r="F368" s="393">
        <v>50424.23</v>
      </c>
      <c r="G368" s="325">
        <f t="shared" si="142"/>
        <v>0</v>
      </c>
      <c r="H368" s="122">
        <f t="shared" si="130"/>
        <v>40.92</v>
      </c>
      <c r="I368" s="81">
        <f t="shared" si="131"/>
        <v>0</v>
      </c>
      <c r="J368" s="147">
        <f>+'ACTA DE LIQUIDACION'!J370</f>
        <v>40.92</v>
      </c>
      <c r="K368" s="370">
        <f t="shared" si="147"/>
        <v>2063359.4916000003</v>
      </c>
      <c r="L368" s="372">
        <f t="shared" si="148"/>
        <v>0</v>
      </c>
      <c r="M368" s="605">
        <f t="shared" si="149"/>
        <v>2063359.4916000003</v>
      </c>
      <c r="N368" s="606"/>
      <c r="P368" s="3"/>
    </row>
    <row r="369" spans="2:16" ht="38.25" customHeight="1">
      <c r="B369" s="308" t="s">
        <v>637</v>
      </c>
      <c r="C369" s="106" t="s">
        <v>638</v>
      </c>
      <c r="D369" s="326" t="s">
        <v>622</v>
      </c>
      <c r="E369" s="104"/>
      <c r="F369" s="393">
        <v>66296.87</v>
      </c>
      <c r="G369" s="325">
        <f t="shared" si="142"/>
        <v>0</v>
      </c>
      <c r="H369" s="122">
        <f t="shared" si="130"/>
        <v>9</v>
      </c>
      <c r="I369" s="81">
        <f t="shared" si="131"/>
        <v>0</v>
      </c>
      <c r="J369" s="147">
        <f>+'ACTA DE LIQUIDACION'!J371</f>
        <v>9</v>
      </c>
      <c r="K369" s="388">
        <f t="shared" si="147"/>
        <v>596671.82999999996</v>
      </c>
      <c r="L369" s="110">
        <f t="shared" si="148"/>
        <v>0</v>
      </c>
      <c r="M369" s="603">
        <f t="shared" si="149"/>
        <v>596671.82999999996</v>
      </c>
      <c r="N369" s="604"/>
      <c r="P369" s="3"/>
    </row>
    <row r="370" spans="2:16" ht="38.25" customHeight="1">
      <c r="B370" s="308" t="s">
        <v>639</v>
      </c>
      <c r="C370" s="106" t="s">
        <v>640</v>
      </c>
      <c r="D370" s="326" t="s">
        <v>80</v>
      </c>
      <c r="E370" s="104"/>
      <c r="F370" s="393">
        <v>21480.080000000002</v>
      </c>
      <c r="G370" s="325">
        <f t="shared" si="142"/>
        <v>0</v>
      </c>
      <c r="H370" s="122">
        <f t="shared" si="130"/>
        <v>29.48</v>
      </c>
      <c r="I370" s="81">
        <f t="shared" si="131"/>
        <v>0</v>
      </c>
      <c r="J370" s="147">
        <f>+'ACTA DE LIQUIDACION'!J372</f>
        <v>29.48</v>
      </c>
      <c r="K370" s="370">
        <f t="shared" si="147"/>
        <v>633232.75840000005</v>
      </c>
      <c r="L370" s="372">
        <f t="shared" si="148"/>
        <v>0</v>
      </c>
      <c r="M370" s="605">
        <f t="shared" si="149"/>
        <v>633232.75840000005</v>
      </c>
      <c r="N370" s="606"/>
      <c r="P370" s="3"/>
    </row>
    <row r="371" spans="2:16" ht="38.25" customHeight="1">
      <c r="B371" s="308" t="s">
        <v>641</v>
      </c>
      <c r="C371" s="106" t="s">
        <v>642</v>
      </c>
      <c r="D371" s="326" t="s">
        <v>622</v>
      </c>
      <c r="E371" s="104"/>
      <c r="F371" s="393">
        <v>107285.61</v>
      </c>
      <c r="G371" s="325">
        <f t="shared" si="142"/>
        <v>0</v>
      </c>
      <c r="H371" s="122">
        <f t="shared" si="130"/>
        <v>2</v>
      </c>
      <c r="I371" s="81">
        <f t="shared" si="131"/>
        <v>0</v>
      </c>
      <c r="J371" s="147">
        <f>+'ACTA DE LIQUIDACION'!J373</f>
        <v>2</v>
      </c>
      <c r="K371" s="370">
        <f t="shared" si="147"/>
        <v>214571.22</v>
      </c>
      <c r="L371" s="372">
        <f t="shared" si="148"/>
        <v>0</v>
      </c>
      <c r="M371" s="605">
        <f t="shared" si="149"/>
        <v>214571.22</v>
      </c>
      <c r="N371" s="606"/>
      <c r="P371" s="3"/>
    </row>
    <row r="372" spans="2:16" ht="38.25" customHeight="1">
      <c r="B372" s="341" t="s">
        <v>643</v>
      </c>
      <c r="C372" s="123" t="s">
        <v>644</v>
      </c>
      <c r="D372" s="342"/>
      <c r="E372" s="318"/>
      <c r="F372" s="393"/>
      <c r="G372" s="325"/>
      <c r="H372" s="147"/>
      <c r="I372" s="81"/>
      <c r="J372" s="147"/>
      <c r="K372" s="388"/>
      <c r="L372" s="110"/>
      <c r="M372" s="603"/>
      <c r="N372" s="604"/>
      <c r="P372" s="3"/>
    </row>
    <row r="373" spans="2:16" ht="38.25" customHeight="1">
      <c r="B373" s="308" t="s">
        <v>645</v>
      </c>
      <c r="C373" s="106" t="s">
        <v>646</v>
      </c>
      <c r="D373" s="326" t="s">
        <v>647</v>
      </c>
      <c r="E373" s="104"/>
      <c r="F373" s="393">
        <v>20160.21</v>
      </c>
      <c r="G373" s="325">
        <f t="shared" si="142"/>
        <v>0</v>
      </c>
      <c r="H373" s="122">
        <f t="shared" si="130"/>
        <v>14</v>
      </c>
      <c r="I373" s="81">
        <f t="shared" si="131"/>
        <v>0</v>
      </c>
      <c r="J373" s="147">
        <f>+'ACTA DE LIQUIDACION'!J375</f>
        <v>14</v>
      </c>
      <c r="K373" s="370">
        <f t="shared" si="147"/>
        <v>282242.94</v>
      </c>
      <c r="L373" s="372">
        <f t="shared" si="148"/>
        <v>0</v>
      </c>
      <c r="M373" s="605">
        <f t="shared" ref="M373:M384" si="150">+F373*J373</f>
        <v>282242.94</v>
      </c>
      <c r="N373" s="606"/>
      <c r="P373" s="3"/>
    </row>
    <row r="374" spans="2:16" ht="38.25" customHeight="1">
      <c r="B374" s="308" t="s">
        <v>648</v>
      </c>
      <c r="C374" s="106" t="s">
        <v>649</v>
      </c>
      <c r="D374" s="326" t="s">
        <v>582</v>
      </c>
      <c r="E374" s="104"/>
      <c r="F374" s="393">
        <v>7135.05</v>
      </c>
      <c r="G374" s="325">
        <f t="shared" si="142"/>
        <v>0</v>
      </c>
      <c r="H374" s="122">
        <f t="shared" si="130"/>
        <v>84</v>
      </c>
      <c r="I374" s="81">
        <f t="shared" si="131"/>
        <v>0</v>
      </c>
      <c r="J374" s="147">
        <f>+'ACTA DE LIQUIDACION'!J376</f>
        <v>84</v>
      </c>
      <c r="K374" s="370">
        <f t="shared" si="147"/>
        <v>599344.20000000007</v>
      </c>
      <c r="L374" s="372">
        <f t="shared" si="148"/>
        <v>0</v>
      </c>
      <c r="M374" s="605">
        <f t="shared" si="150"/>
        <v>599344.20000000007</v>
      </c>
      <c r="N374" s="606"/>
      <c r="P374" s="3"/>
    </row>
    <row r="375" spans="2:16" ht="38.25" customHeight="1">
      <c r="B375" s="308" t="s">
        <v>650</v>
      </c>
      <c r="C375" s="106" t="s">
        <v>651</v>
      </c>
      <c r="D375" s="326" t="s">
        <v>617</v>
      </c>
      <c r="E375" s="104"/>
      <c r="F375" s="393">
        <v>11049.52</v>
      </c>
      <c r="G375" s="325">
        <f t="shared" si="142"/>
        <v>0</v>
      </c>
      <c r="H375" s="122">
        <f t="shared" si="130"/>
        <v>32.42</v>
      </c>
      <c r="I375" s="81">
        <f t="shared" si="131"/>
        <v>0</v>
      </c>
      <c r="J375" s="147">
        <f>+'ACTA DE LIQUIDACION'!J377</f>
        <v>32.42</v>
      </c>
      <c r="K375" s="388">
        <f t="shared" si="147"/>
        <v>358225.43840000004</v>
      </c>
      <c r="L375" s="110">
        <f t="shared" si="148"/>
        <v>0</v>
      </c>
      <c r="M375" s="603">
        <f t="shared" si="150"/>
        <v>358225.43840000004</v>
      </c>
      <c r="N375" s="604"/>
      <c r="P375" s="3"/>
    </row>
    <row r="376" spans="2:16" ht="38.25" customHeight="1">
      <c r="B376" s="308" t="s">
        <v>652</v>
      </c>
      <c r="C376" s="106" t="s">
        <v>653</v>
      </c>
      <c r="D376" s="326" t="s">
        <v>622</v>
      </c>
      <c r="E376" s="104"/>
      <c r="F376" s="393">
        <v>49746.77</v>
      </c>
      <c r="G376" s="325">
        <f t="shared" si="142"/>
        <v>0</v>
      </c>
      <c r="H376" s="122">
        <f t="shared" si="130"/>
        <v>1</v>
      </c>
      <c r="I376" s="81">
        <f t="shared" si="131"/>
        <v>0</v>
      </c>
      <c r="J376" s="147">
        <f>+'ACTA DE LIQUIDACION'!J378</f>
        <v>1</v>
      </c>
      <c r="K376" s="370">
        <f t="shared" ref="K376:K384" si="151">+H376*F376</f>
        <v>49746.77</v>
      </c>
      <c r="L376" s="372">
        <f t="shared" ref="L376:L384" si="152">+I376*F376</f>
        <v>0</v>
      </c>
      <c r="M376" s="605">
        <f t="shared" si="150"/>
        <v>49746.77</v>
      </c>
      <c r="N376" s="606"/>
      <c r="P376" s="3"/>
    </row>
    <row r="377" spans="2:16" ht="38.25" customHeight="1">
      <c r="B377" s="308" t="s">
        <v>654</v>
      </c>
      <c r="C377" s="106" t="s">
        <v>655</v>
      </c>
      <c r="D377" s="326" t="s">
        <v>582</v>
      </c>
      <c r="E377" s="104"/>
      <c r="F377" s="393">
        <v>36204.22</v>
      </c>
      <c r="G377" s="325">
        <f t="shared" si="142"/>
        <v>0</v>
      </c>
      <c r="H377" s="122">
        <f t="shared" si="130"/>
        <v>2.92</v>
      </c>
      <c r="I377" s="81">
        <f t="shared" si="131"/>
        <v>0</v>
      </c>
      <c r="J377" s="147">
        <f>+'ACTA DE LIQUIDACION'!J379</f>
        <v>2.92</v>
      </c>
      <c r="K377" s="388">
        <f t="shared" si="151"/>
        <v>105716.3224</v>
      </c>
      <c r="L377" s="110">
        <f t="shared" si="152"/>
        <v>0</v>
      </c>
      <c r="M377" s="603">
        <f t="shared" si="150"/>
        <v>105716.3224</v>
      </c>
      <c r="N377" s="604"/>
      <c r="P377" s="3"/>
    </row>
    <row r="378" spans="2:16" ht="38.25" customHeight="1">
      <c r="B378" s="308" t="s">
        <v>656</v>
      </c>
      <c r="C378" s="106" t="s">
        <v>657</v>
      </c>
      <c r="D378" s="326" t="s">
        <v>582</v>
      </c>
      <c r="E378" s="104"/>
      <c r="F378" s="393">
        <v>30178.36</v>
      </c>
      <c r="G378" s="325">
        <f t="shared" si="142"/>
        <v>0</v>
      </c>
      <c r="H378" s="122">
        <f t="shared" si="130"/>
        <v>2.92</v>
      </c>
      <c r="I378" s="81">
        <f t="shared" si="131"/>
        <v>0</v>
      </c>
      <c r="J378" s="147">
        <f>+'ACTA DE LIQUIDACION'!J380</f>
        <v>2.92</v>
      </c>
      <c r="K378" s="370">
        <f t="shared" si="151"/>
        <v>88120.811199999996</v>
      </c>
      <c r="L378" s="372">
        <f t="shared" si="152"/>
        <v>0</v>
      </c>
      <c r="M378" s="605">
        <f t="shared" si="150"/>
        <v>88120.811199999996</v>
      </c>
      <c r="N378" s="606"/>
      <c r="P378" s="3"/>
    </row>
    <row r="379" spans="2:16" ht="38.25" customHeight="1">
      <c r="B379" s="308" t="s">
        <v>658</v>
      </c>
      <c r="C379" s="106" t="s">
        <v>659</v>
      </c>
      <c r="D379" s="326" t="s">
        <v>617</v>
      </c>
      <c r="E379" s="104"/>
      <c r="F379" s="393">
        <v>18260.63</v>
      </c>
      <c r="G379" s="325">
        <f t="shared" si="142"/>
        <v>0</v>
      </c>
      <c r="H379" s="122">
        <f t="shared" si="130"/>
        <v>47.629999999999995</v>
      </c>
      <c r="I379" s="81">
        <f t="shared" si="131"/>
        <v>0</v>
      </c>
      <c r="J379" s="147">
        <f>+'ACTA DE LIQUIDACION'!J381</f>
        <v>47.629999999999995</v>
      </c>
      <c r="K379" s="388">
        <f t="shared" si="151"/>
        <v>869753.80689999997</v>
      </c>
      <c r="L379" s="110">
        <f t="shared" si="152"/>
        <v>0</v>
      </c>
      <c r="M379" s="603">
        <f t="shared" si="150"/>
        <v>869753.80689999997</v>
      </c>
      <c r="N379" s="604"/>
      <c r="P379" s="3"/>
    </row>
    <row r="380" spans="2:16" ht="38.25" customHeight="1">
      <c r="B380" s="308" t="s">
        <v>660</v>
      </c>
      <c r="C380" s="106" t="s">
        <v>661</v>
      </c>
      <c r="D380" s="326" t="s">
        <v>622</v>
      </c>
      <c r="E380" s="104"/>
      <c r="F380" s="393">
        <v>11116.43</v>
      </c>
      <c r="G380" s="325">
        <f t="shared" si="142"/>
        <v>0</v>
      </c>
      <c r="H380" s="122">
        <f t="shared" si="130"/>
        <v>7</v>
      </c>
      <c r="I380" s="81">
        <f t="shared" si="131"/>
        <v>0</v>
      </c>
      <c r="J380" s="147">
        <f>+'ACTA DE LIQUIDACION'!J382</f>
        <v>7</v>
      </c>
      <c r="K380" s="370">
        <f t="shared" si="151"/>
        <v>77815.010000000009</v>
      </c>
      <c r="L380" s="372">
        <f t="shared" si="152"/>
        <v>0</v>
      </c>
      <c r="M380" s="605">
        <f t="shared" si="150"/>
        <v>77815.010000000009</v>
      </c>
      <c r="N380" s="606"/>
      <c r="P380" s="3"/>
    </row>
    <row r="381" spans="2:16" ht="38.25" customHeight="1">
      <c r="B381" s="308" t="s">
        <v>662</v>
      </c>
      <c r="C381" s="106" t="s">
        <v>663</v>
      </c>
      <c r="D381" s="326" t="s">
        <v>622</v>
      </c>
      <c r="E381" s="104"/>
      <c r="F381" s="393">
        <v>478206.69</v>
      </c>
      <c r="G381" s="325">
        <f t="shared" si="142"/>
        <v>0</v>
      </c>
      <c r="H381" s="122">
        <f t="shared" si="130"/>
        <v>1</v>
      </c>
      <c r="I381" s="81">
        <f t="shared" si="131"/>
        <v>0</v>
      </c>
      <c r="J381" s="147">
        <f>+'ACTA DE LIQUIDACION'!J383</f>
        <v>1</v>
      </c>
      <c r="K381" s="388">
        <f t="shared" si="151"/>
        <v>478206.69</v>
      </c>
      <c r="L381" s="110">
        <f t="shared" si="152"/>
        <v>0</v>
      </c>
      <c r="M381" s="603">
        <f t="shared" si="150"/>
        <v>478206.69</v>
      </c>
      <c r="N381" s="604"/>
      <c r="P381" s="3"/>
    </row>
    <row r="382" spans="2:16" ht="38.25" customHeight="1">
      <c r="B382" s="308" t="s">
        <v>664</v>
      </c>
      <c r="C382" s="106" t="s">
        <v>665</v>
      </c>
      <c r="D382" s="326" t="s">
        <v>582</v>
      </c>
      <c r="E382" s="104"/>
      <c r="F382" s="393">
        <v>36204.22</v>
      </c>
      <c r="G382" s="325">
        <f t="shared" si="142"/>
        <v>0</v>
      </c>
      <c r="H382" s="122">
        <f t="shared" si="130"/>
        <v>8.57</v>
      </c>
      <c r="I382" s="81">
        <f t="shared" si="131"/>
        <v>0</v>
      </c>
      <c r="J382" s="147">
        <f>+'ACTA DE LIQUIDACION'!J384</f>
        <v>8.57</v>
      </c>
      <c r="K382" s="370">
        <f t="shared" si="151"/>
        <v>310270.1654</v>
      </c>
      <c r="L382" s="372">
        <f t="shared" si="152"/>
        <v>0</v>
      </c>
      <c r="M382" s="605">
        <f t="shared" si="150"/>
        <v>310270.1654</v>
      </c>
      <c r="N382" s="606"/>
      <c r="P382" s="3"/>
    </row>
    <row r="383" spans="2:16" ht="38.25" customHeight="1">
      <c r="B383" s="308" t="s">
        <v>666</v>
      </c>
      <c r="C383" s="106" t="s">
        <v>667</v>
      </c>
      <c r="D383" s="326" t="s">
        <v>582</v>
      </c>
      <c r="E383" s="104"/>
      <c r="F383" s="393">
        <v>30178.36</v>
      </c>
      <c r="G383" s="325">
        <f t="shared" si="142"/>
        <v>0</v>
      </c>
      <c r="H383" s="122">
        <f t="shared" si="130"/>
        <v>8.57</v>
      </c>
      <c r="I383" s="81">
        <f t="shared" si="131"/>
        <v>0</v>
      </c>
      <c r="J383" s="147">
        <f>+'ACTA DE LIQUIDACION'!J385</f>
        <v>8.57</v>
      </c>
      <c r="K383" s="388">
        <f t="shared" si="151"/>
        <v>258628.54520000002</v>
      </c>
      <c r="L383" s="110">
        <f t="shared" si="152"/>
        <v>0</v>
      </c>
      <c r="M383" s="603">
        <f t="shared" si="150"/>
        <v>258628.54520000002</v>
      </c>
      <c r="N383" s="604"/>
      <c r="P383" s="3"/>
    </row>
    <row r="384" spans="2:16" ht="38.25" customHeight="1">
      <c r="B384" s="308" t="s">
        <v>668</v>
      </c>
      <c r="C384" s="106" t="s">
        <v>669</v>
      </c>
      <c r="D384" s="326" t="s">
        <v>670</v>
      </c>
      <c r="E384" s="104"/>
      <c r="F384" s="346">
        <v>325104.7</v>
      </c>
      <c r="G384" s="325">
        <f t="shared" si="142"/>
        <v>0</v>
      </c>
      <c r="H384" s="122">
        <f t="shared" si="130"/>
        <v>1</v>
      </c>
      <c r="I384" s="81">
        <f t="shared" si="131"/>
        <v>0</v>
      </c>
      <c r="J384" s="147">
        <f>+'ACTA DE LIQUIDACION'!J386</f>
        <v>1</v>
      </c>
      <c r="K384" s="370">
        <f t="shared" si="151"/>
        <v>325104.7</v>
      </c>
      <c r="L384" s="372">
        <f t="shared" si="152"/>
        <v>0</v>
      </c>
      <c r="M384" s="605">
        <f t="shared" si="150"/>
        <v>325104.7</v>
      </c>
      <c r="N384" s="606"/>
      <c r="P384" s="3"/>
    </row>
    <row r="385" spans="2:16" ht="38.25" customHeight="1">
      <c r="B385" s="341" t="s">
        <v>671</v>
      </c>
      <c r="C385" s="123" t="s">
        <v>672</v>
      </c>
      <c r="D385" s="342"/>
      <c r="E385" s="318"/>
      <c r="F385" s="393"/>
      <c r="G385" s="325"/>
      <c r="H385" s="147"/>
      <c r="I385" s="81"/>
      <c r="J385" s="147"/>
      <c r="K385" s="388"/>
      <c r="L385" s="110"/>
      <c r="M385" s="603"/>
      <c r="N385" s="604"/>
      <c r="P385" s="3"/>
    </row>
    <row r="386" spans="2:16" ht="38.25" customHeight="1">
      <c r="B386" s="308" t="s">
        <v>673</v>
      </c>
      <c r="C386" s="106" t="s">
        <v>674</v>
      </c>
      <c r="D386" s="326" t="s">
        <v>582</v>
      </c>
      <c r="E386" s="104"/>
      <c r="F386" s="393">
        <v>36204.22</v>
      </c>
      <c r="G386" s="325">
        <f t="shared" ref="G386:G402" si="153">+F386*E386</f>
        <v>0</v>
      </c>
      <c r="H386" s="122">
        <f t="shared" si="130"/>
        <v>14.4</v>
      </c>
      <c r="I386" s="81">
        <f t="shared" si="131"/>
        <v>0</v>
      </c>
      <c r="J386" s="147">
        <f>+'ACTA DE LIQUIDACION'!J388</f>
        <v>14.4</v>
      </c>
      <c r="K386" s="388">
        <f t="shared" ref="K386:K401" si="154">+H386*F386</f>
        <v>521340.76800000004</v>
      </c>
      <c r="L386" s="110">
        <f t="shared" ref="L386:L401" si="155">+I386*F386</f>
        <v>0</v>
      </c>
      <c r="M386" s="603">
        <f t="shared" ref="M386:M402" si="156">+F386*J386</f>
        <v>521340.76800000004</v>
      </c>
      <c r="N386" s="604"/>
      <c r="P386" s="3"/>
    </row>
    <row r="387" spans="2:16" ht="38.25" customHeight="1">
      <c r="B387" s="308" t="s">
        <v>675</v>
      </c>
      <c r="C387" s="106" t="s">
        <v>676</v>
      </c>
      <c r="D387" s="326" t="s">
        <v>617</v>
      </c>
      <c r="E387" s="104"/>
      <c r="F387" s="393">
        <v>80839.740000000005</v>
      </c>
      <c r="G387" s="325">
        <f t="shared" si="153"/>
        <v>0</v>
      </c>
      <c r="H387" s="122">
        <f t="shared" si="130"/>
        <v>30.19</v>
      </c>
      <c r="I387" s="81">
        <f t="shared" si="131"/>
        <v>0</v>
      </c>
      <c r="J387" s="147">
        <f>+'ACTA DE LIQUIDACION'!J389</f>
        <v>30.19</v>
      </c>
      <c r="K387" s="370">
        <f t="shared" si="154"/>
        <v>2440551.7506000004</v>
      </c>
      <c r="L387" s="372">
        <f t="shared" si="155"/>
        <v>0</v>
      </c>
      <c r="M387" s="605">
        <f t="shared" si="156"/>
        <v>2440551.7506000004</v>
      </c>
      <c r="N387" s="606"/>
      <c r="P387" s="3"/>
    </row>
    <row r="388" spans="2:16" ht="38.25" customHeight="1">
      <c r="B388" s="308" t="s">
        <v>677</v>
      </c>
      <c r="C388" s="106" t="s">
        <v>678</v>
      </c>
      <c r="D388" s="326" t="s">
        <v>582</v>
      </c>
      <c r="E388" s="104"/>
      <c r="F388" s="393">
        <v>30178.36</v>
      </c>
      <c r="G388" s="325">
        <f t="shared" si="153"/>
        <v>0</v>
      </c>
      <c r="H388" s="122">
        <f t="shared" si="130"/>
        <v>14.4</v>
      </c>
      <c r="I388" s="81">
        <f t="shared" si="131"/>
        <v>0</v>
      </c>
      <c r="J388" s="147">
        <f>+'ACTA DE LIQUIDACION'!J390</f>
        <v>14.4</v>
      </c>
      <c r="K388" s="388">
        <f t="shared" si="154"/>
        <v>434568.38400000002</v>
      </c>
      <c r="L388" s="110">
        <f t="shared" si="155"/>
        <v>0</v>
      </c>
      <c r="M388" s="603">
        <f t="shared" si="156"/>
        <v>434568.38400000002</v>
      </c>
      <c r="N388" s="604"/>
      <c r="P388" s="3"/>
    </row>
    <row r="389" spans="2:16" ht="38.25" customHeight="1">
      <c r="B389" s="308" t="s">
        <v>679</v>
      </c>
      <c r="C389" s="106" t="s">
        <v>680</v>
      </c>
      <c r="D389" s="326" t="s">
        <v>617</v>
      </c>
      <c r="E389" s="104"/>
      <c r="F389" s="393">
        <v>93487.51</v>
      </c>
      <c r="G389" s="325">
        <f t="shared" si="153"/>
        <v>0</v>
      </c>
      <c r="H389" s="122">
        <f t="shared" si="130"/>
        <v>10</v>
      </c>
      <c r="I389" s="81">
        <f t="shared" si="131"/>
        <v>0</v>
      </c>
      <c r="J389" s="147">
        <f>+'ACTA DE LIQUIDACION'!J391</f>
        <v>10</v>
      </c>
      <c r="K389" s="370">
        <f t="shared" si="154"/>
        <v>934875.1</v>
      </c>
      <c r="L389" s="372">
        <f t="shared" si="155"/>
        <v>0</v>
      </c>
      <c r="M389" s="605">
        <f t="shared" si="156"/>
        <v>934875.1</v>
      </c>
      <c r="N389" s="606"/>
      <c r="P389" s="3"/>
    </row>
    <row r="390" spans="2:16" ht="38.25" customHeight="1">
      <c r="B390" s="308" t="s">
        <v>681</v>
      </c>
      <c r="C390" s="106" t="s">
        <v>682</v>
      </c>
      <c r="D390" s="326" t="s">
        <v>622</v>
      </c>
      <c r="E390" s="104"/>
      <c r="F390" s="393">
        <v>757986.62</v>
      </c>
      <c r="G390" s="325">
        <f t="shared" si="153"/>
        <v>0</v>
      </c>
      <c r="H390" s="122">
        <f t="shared" si="130"/>
        <v>1</v>
      </c>
      <c r="I390" s="81">
        <f t="shared" si="131"/>
        <v>0</v>
      </c>
      <c r="J390" s="147">
        <f>+'ACTA DE LIQUIDACION'!J392</f>
        <v>1</v>
      </c>
      <c r="K390" s="388">
        <f t="shared" si="154"/>
        <v>757986.62</v>
      </c>
      <c r="L390" s="110">
        <f t="shared" si="155"/>
        <v>0</v>
      </c>
      <c r="M390" s="603">
        <f t="shared" si="156"/>
        <v>757986.62</v>
      </c>
      <c r="N390" s="604"/>
      <c r="P390" s="3"/>
    </row>
    <row r="391" spans="2:16" ht="38.25" customHeight="1">
      <c r="B391" s="308" t="s">
        <v>683</v>
      </c>
      <c r="C391" s="347" t="s">
        <v>684</v>
      </c>
      <c r="D391" s="326" t="s">
        <v>80</v>
      </c>
      <c r="E391" s="104"/>
      <c r="F391" s="393">
        <v>334936.62</v>
      </c>
      <c r="G391" s="325">
        <f t="shared" si="153"/>
        <v>0</v>
      </c>
      <c r="H391" s="122">
        <f t="shared" si="130"/>
        <v>1.67</v>
      </c>
      <c r="I391" s="81">
        <f t="shared" si="131"/>
        <v>0</v>
      </c>
      <c r="J391" s="147">
        <f>+'ACTA DE LIQUIDACION'!J393</f>
        <v>1.67</v>
      </c>
      <c r="K391" s="370">
        <f t="shared" si="154"/>
        <v>559344.15539999993</v>
      </c>
      <c r="L391" s="372">
        <f t="shared" si="155"/>
        <v>0</v>
      </c>
      <c r="M391" s="605">
        <f t="shared" si="156"/>
        <v>559344.15539999993</v>
      </c>
      <c r="N391" s="606"/>
      <c r="P391" s="3"/>
    </row>
    <row r="392" spans="2:16" ht="38.25" customHeight="1">
      <c r="B392" s="308" t="s">
        <v>685</v>
      </c>
      <c r="C392" s="106" t="s">
        <v>686</v>
      </c>
      <c r="D392" s="326" t="s">
        <v>622</v>
      </c>
      <c r="E392" s="104"/>
      <c r="F392" s="393">
        <v>245393</v>
      </c>
      <c r="G392" s="325">
        <f t="shared" si="153"/>
        <v>0</v>
      </c>
      <c r="H392" s="122">
        <f t="shared" si="130"/>
        <v>2</v>
      </c>
      <c r="I392" s="81">
        <f t="shared" si="131"/>
        <v>0</v>
      </c>
      <c r="J392" s="147">
        <f>+'ACTA DE LIQUIDACION'!J394</f>
        <v>2</v>
      </c>
      <c r="K392" s="388">
        <f t="shared" si="154"/>
        <v>490786</v>
      </c>
      <c r="L392" s="110">
        <f t="shared" si="155"/>
        <v>0</v>
      </c>
      <c r="M392" s="603">
        <f t="shared" si="156"/>
        <v>490786</v>
      </c>
      <c r="N392" s="604"/>
      <c r="P392" s="3"/>
    </row>
    <row r="393" spans="2:16" ht="38.25" customHeight="1">
      <c r="B393" s="308" t="s">
        <v>687</v>
      </c>
      <c r="C393" s="106" t="s">
        <v>688</v>
      </c>
      <c r="D393" s="326" t="s">
        <v>617</v>
      </c>
      <c r="E393" s="104"/>
      <c r="F393" s="393">
        <v>2883.15</v>
      </c>
      <c r="G393" s="325">
        <f t="shared" si="153"/>
        <v>0</v>
      </c>
      <c r="H393" s="122">
        <f t="shared" si="130"/>
        <v>64.5</v>
      </c>
      <c r="I393" s="81">
        <f t="shared" si="131"/>
        <v>0</v>
      </c>
      <c r="J393" s="147">
        <f>+'ACTA DE LIQUIDACION'!J395</f>
        <v>64.5</v>
      </c>
      <c r="K393" s="370">
        <f t="shared" si="154"/>
        <v>185963.17500000002</v>
      </c>
      <c r="L393" s="372">
        <f t="shared" si="155"/>
        <v>0</v>
      </c>
      <c r="M393" s="605">
        <f t="shared" si="156"/>
        <v>185963.17500000002</v>
      </c>
      <c r="N393" s="606"/>
      <c r="P393" s="3"/>
    </row>
    <row r="394" spans="2:16" ht="38.25" customHeight="1">
      <c r="B394" s="308" t="s">
        <v>689</v>
      </c>
      <c r="C394" s="106" t="s">
        <v>690</v>
      </c>
      <c r="D394" s="326" t="s">
        <v>80</v>
      </c>
      <c r="E394" s="104"/>
      <c r="F394" s="393">
        <v>20555.919999999998</v>
      </c>
      <c r="G394" s="325">
        <f t="shared" si="153"/>
        <v>0</v>
      </c>
      <c r="H394" s="122">
        <f t="shared" si="130"/>
        <v>49.29</v>
      </c>
      <c r="I394" s="81">
        <f t="shared" si="131"/>
        <v>0</v>
      </c>
      <c r="J394" s="147">
        <f>+'ACTA DE LIQUIDACION'!J396</f>
        <v>49.29</v>
      </c>
      <c r="K394" s="388">
        <f t="shared" si="154"/>
        <v>1013201.2967999999</v>
      </c>
      <c r="L394" s="110">
        <f t="shared" si="155"/>
        <v>0</v>
      </c>
      <c r="M394" s="603">
        <f t="shared" si="156"/>
        <v>1013201.2967999999</v>
      </c>
      <c r="N394" s="604"/>
      <c r="P394" s="3"/>
    </row>
    <row r="395" spans="2:16" ht="38.25" customHeight="1">
      <c r="B395" s="308" t="s">
        <v>691</v>
      </c>
      <c r="C395" s="106" t="s">
        <v>692</v>
      </c>
      <c r="D395" s="326" t="s">
        <v>80</v>
      </c>
      <c r="E395" s="104"/>
      <c r="F395" s="393">
        <v>20555.919999999998</v>
      </c>
      <c r="G395" s="325">
        <f t="shared" si="153"/>
        <v>0</v>
      </c>
      <c r="H395" s="122">
        <f t="shared" si="130"/>
        <v>28.09</v>
      </c>
      <c r="I395" s="81">
        <f t="shared" si="131"/>
        <v>0</v>
      </c>
      <c r="J395" s="147">
        <f>+'ACTA DE LIQUIDACION'!J397</f>
        <v>28.09</v>
      </c>
      <c r="K395" s="370">
        <f t="shared" si="154"/>
        <v>577415.79279999994</v>
      </c>
      <c r="L395" s="372">
        <f t="shared" si="155"/>
        <v>0</v>
      </c>
      <c r="M395" s="605">
        <f t="shared" si="156"/>
        <v>577415.79279999994</v>
      </c>
      <c r="N395" s="606"/>
      <c r="P395" s="3"/>
    </row>
    <row r="396" spans="2:16" ht="38.25" customHeight="1">
      <c r="B396" s="308" t="s">
        <v>693</v>
      </c>
      <c r="C396" s="106" t="s">
        <v>694</v>
      </c>
      <c r="D396" s="326" t="s">
        <v>594</v>
      </c>
      <c r="E396" s="104"/>
      <c r="F396" s="393">
        <v>428390.37</v>
      </c>
      <c r="G396" s="325">
        <f t="shared" si="153"/>
        <v>0</v>
      </c>
      <c r="H396" s="122">
        <f t="shared" si="130"/>
        <v>1</v>
      </c>
      <c r="I396" s="81">
        <f t="shared" si="131"/>
        <v>0</v>
      </c>
      <c r="J396" s="147">
        <f>+'ACTA DE LIQUIDACION'!J398</f>
        <v>1</v>
      </c>
      <c r="K396" s="388">
        <f t="shared" si="154"/>
        <v>428390.37</v>
      </c>
      <c r="L396" s="110">
        <f t="shared" si="155"/>
        <v>0</v>
      </c>
      <c r="M396" s="603">
        <f t="shared" si="156"/>
        <v>428390.37</v>
      </c>
      <c r="N396" s="604"/>
      <c r="P396" s="3"/>
    </row>
    <row r="397" spans="2:16" ht="38.25" customHeight="1">
      <c r="B397" s="308" t="s">
        <v>695</v>
      </c>
      <c r="C397" s="106" t="s">
        <v>696</v>
      </c>
      <c r="D397" s="326" t="s">
        <v>622</v>
      </c>
      <c r="E397" s="104"/>
      <c r="F397" s="393">
        <v>335400.21000000002</v>
      </c>
      <c r="G397" s="325">
        <f t="shared" si="153"/>
        <v>0</v>
      </c>
      <c r="H397" s="122">
        <f t="shared" si="130"/>
        <v>1</v>
      </c>
      <c r="I397" s="81">
        <f t="shared" si="131"/>
        <v>0</v>
      </c>
      <c r="J397" s="147">
        <f>+'ACTA DE LIQUIDACION'!J399</f>
        <v>1</v>
      </c>
      <c r="K397" s="370">
        <f t="shared" si="154"/>
        <v>335400.21000000002</v>
      </c>
      <c r="L397" s="372">
        <f t="shared" si="155"/>
        <v>0</v>
      </c>
      <c r="M397" s="605">
        <f t="shared" si="156"/>
        <v>335400.21000000002</v>
      </c>
      <c r="N397" s="606"/>
      <c r="P397" s="3"/>
    </row>
    <row r="398" spans="2:16" ht="38.25" customHeight="1">
      <c r="B398" s="308" t="s">
        <v>697</v>
      </c>
      <c r="C398" s="106" t="s">
        <v>698</v>
      </c>
      <c r="D398" s="326" t="s">
        <v>617</v>
      </c>
      <c r="E398" s="104"/>
      <c r="F398" s="393">
        <v>71500.28</v>
      </c>
      <c r="G398" s="325">
        <f t="shared" si="153"/>
        <v>0</v>
      </c>
      <c r="H398" s="122">
        <f t="shared" si="130"/>
        <v>36</v>
      </c>
      <c r="I398" s="81">
        <f t="shared" si="131"/>
        <v>0</v>
      </c>
      <c r="J398" s="147">
        <f>+'ACTA DE LIQUIDACION'!J400</f>
        <v>36</v>
      </c>
      <c r="K398" s="388">
        <f t="shared" si="154"/>
        <v>2574010.08</v>
      </c>
      <c r="L398" s="110">
        <f t="shared" si="155"/>
        <v>0</v>
      </c>
      <c r="M398" s="603">
        <f t="shared" si="156"/>
        <v>2574010.08</v>
      </c>
      <c r="N398" s="604"/>
      <c r="P398" s="3"/>
    </row>
    <row r="399" spans="2:16" ht="38.25" customHeight="1">
      <c r="B399" s="308" t="s">
        <v>699</v>
      </c>
      <c r="C399" s="106" t="s">
        <v>700</v>
      </c>
      <c r="D399" s="326" t="s">
        <v>622</v>
      </c>
      <c r="E399" s="104"/>
      <c r="F399" s="393">
        <v>458250.21</v>
      </c>
      <c r="G399" s="325">
        <f t="shared" si="153"/>
        <v>0</v>
      </c>
      <c r="H399" s="122">
        <f t="shared" si="130"/>
        <v>4</v>
      </c>
      <c r="I399" s="81">
        <f t="shared" si="131"/>
        <v>0</v>
      </c>
      <c r="J399" s="147">
        <f>+'ACTA DE LIQUIDACION'!J401</f>
        <v>4</v>
      </c>
      <c r="K399" s="370">
        <f t="shared" si="154"/>
        <v>1833000.84</v>
      </c>
      <c r="L399" s="372">
        <f t="shared" si="155"/>
        <v>0</v>
      </c>
      <c r="M399" s="605">
        <f t="shared" si="156"/>
        <v>1833000.84</v>
      </c>
      <c r="N399" s="606"/>
      <c r="P399" s="3"/>
    </row>
    <row r="400" spans="2:16" ht="38.25" customHeight="1">
      <c r="B400" s="308" t="s">
        <v>701</v>
      </c>
      <c r="C400" s="106" t="s">
        <v>702</v>
      </c>
      <c r="D400" s="326" t="s">
        <v>622</v>
      </c>
      <c r="E400" s="104"/>
      <c r="F400" s="393">
        <v>396500.21</v>
      </c>
      <c r="G400" s="325">
        <f t="shared" si="153"/>
        <v>0</v>
      </c>
      <c r="H400" s="122">
        <f t="shared" si="130"/>
        <v>1</v>
      </c>
      <c r="I400" s="81">
        <f t="shared" si="131"/>
        <v>0</v>
      </c>
      <c r="J400" s="147">
        <f>+'ACTA DE LIQUIDACION'!J402</f>
        <v>1</v>
      </c>
      <c r="K400" s="388">
        <f t="shared" si="154"/>
        <v>396500.21</v>
      </c>
      <c r="L400" s="110">
        <f t="shared" si="155"/>
        <v>0</v>
      </c>
      <c r="M400" s="603">
        <f t="shared" si="156"/>
        <v>396500.21</v>
      </c>
      <c r="N400" s="604"/>
      <c r="P400" s="3"/>
    </row>
    <row r="401" spans="2:88" ht="38.25" customHeight="1">
      <c r="B401" s="308" t="s">
        <v>703</v>
      </c>
      <c r="C401" s="106" t="s">
        <v>704</v>
      </c>
      <c r="D401" s="326" t="s">
        <v>622</v>
      </c>
      <c r="E401" s="104"/>
      <c r="F401" s="393">
        <v>53028</v>
      </c>
      <c r="G401" s="325">
        <f t="shared" si="153"/>
        <v>0</v>
      </c>
      <c r="H401" s="122">
        <f t="shared" si="130"/>
        <v>18</v>
      </c>
      <c r="I401" s="81">
        <f t="shared" si="131"/>
        <v>0</v>
      </c>
      <c r="J401" s="147">
        <f>+'ACTA DE LIQUIDACION'!J403</f>
        <v>18</v>
      </c>
      <c r="K401" s="370">
        <f t="shared" si="154"/>
        <v>954504</v>
      </c>
      <c r="L401" s="372">
        <f t="shared" si="155"/>
        <v>0</v>
      </c>
      <c r="M401" s="605">
        <f t="shared" si="156"/>
        <v>954504</v>
      </c>
      <c r="N401" s="606"/>
      <c r="P401" s="3"/>
    </row>
    <row r="402" spans="2:88" ht="38.25" customHeight="1" thickBot="1">
      <c r="B402" s="309" t="s">
        <v>705</v>
      </c>
      <c r="C402" s="348" t="s">
        <v>706</v>
      </c>
      <c r="D402" s="349" t="s">
        <v>617</v>
      </c>
      <c r="E402" s="101"/>
      <c r="F402" s="394">
        <v>30550.41</v>
      </c>
      <c r="G402" s="350">
        <f t="shared" si="153"/>
        <v>0</v>
      </c>
      <c r="H402" s="121">
        <f t="shared" si="130"/>
        <v>8</v>
      </c>
      <c r="I402" s="79">
        <f t="shared" si="131"/>
        <v>0</v>
      </c>
      <c r="J402" s="224">
        <f>+'ACTA DE LIQUIDACION'!J404</f>
        <v>8</v>
      </c>
      <c r="K402" s="375">
        <f t="shared" ref="K402" si="157">+H402*F402</f>
        <v>244403.28</v>
      </c>
      <c r="L402" s="377">
        <f t="shared" ref="L402" si="158">+I402*F402</f>
        <v>0</v>
      </c>
      <c r="M402" s="632">
        <f t="shared" si="156"/>
        <v>244403.28</v>
      </c>
      <c r="N402" s="633"/>
      <c r="P402" s="3"/>
    </row>
    <row r="403" spans="2:88" ht="38.25" customHeight="1" thickBot="1">
      <c r="B403" s="202"/>
      <c r="C403" s="139"/>
      <c r="D403" s="139"/>
      <c r="E403" s="668" t="s">
        <v>24</v>
      </c>
      <c r="F403" s="669"/>
      <c r="G403" s="360">
        <f>SUM(G341)</f>
        <v>0</v>
      </c>
      <c r="H403" s="137"/>
      <c r="I403" s="272"/>
      <c r="J403" s="272"/>
      <c r="K403" s="391">
        <f>SUM(K340:K402)</f>
        <v>48299109.762975007</v>
      </c>
      <c r="L403" s="391">
        <f>SUM(L340:L402)</f>
        <v>0</v>
      </c>
      <c r="M403" s="668">
        <f>SUM(M340:N402)</f>
        <v>48299109.762975007</v>
      </c>
      <c r="N403" s="670"/>
    </row>
    <row r="404" spans="2:88" s="200" customFormat="1" ht="8.25" customHeight="1" thickBot="1">
      <c r="B404" s="202"/>
      <c r="C404" s="139"/>
      <c r="D404" s="139"/>
      <c r="E404" s="139"/>
      <c r="F404" s="137"/>
      <c r="G404" s="137"/>
      <c r="H404" s="137"/>
      <c r="I404" s="139"/>
      <c r="J404" s="137"/>
      <c r="K404" s="136"/>
      <c r="L404" s="136"/>
      <c r="M404" s="136"/>
      <c r="N404" s="136"/>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c r="BR404" s="201"/>
      <c r="BS404" s="201"/>
      <c r="BT404" s="201"/>
      <c r="BU404" s="201"/>
      <c r="BV404" s="201"/>
      <c r="BW404" s="201"/>
      <c r="BX404" s="201"/>
      <c r="BY404" s="201"/>
      <c r="BZ404" s="201"/>
      <c r="CA404" s="201"/>
      <c r="CB404" s="201"/>
      <c r="CC404" s="201"/>
      <c r="CD404" s="201"/>
      <c r="CE404" s="201"/>
      <c r="CF404" s="201"/>
      <c r="CG404" s="201"/>
      <c r="CH404" s="201"/>
      <c r="CI404" s="201"/>
      <c r="CJ404" s="201"/>
    </row>
    <row r="405" spans="2:88" s="1" customFormat="1" ht="20.25" customHeight="1" thickBot="1">
      <c r="B405" s="639" t="s">
        <v>34</v>
      </c>
      <c r="C405" s="641"/>
      <c r="D405" s="276"/>
      <c r="E405" s="276"/>
      <c r="F405" s="276"/>
      <c r="G405" s="260">
        <f>+G27+G89+G100+G241+G251+G258+G264+G281+G303+G310+G317+G324+G331+G337+G403</f>
        <v>675884411.64659929</v>
      </c>
      <c r="H405" s="276"/>
      <c r="I405" s="134"/>
      <c r="J405" s="134"/>
      <c r="K405" s="245" t="e">
        <f>+K27+K89+K100+K241+K251+K258+K264+K281+K303+K310+K317+K324+K331+K337</f>
        <v>#REF!</v>
      </c>
      <c r="L405" s="260" t="e">
        <f>+L27+L89+L100+L241+L251+L258+L264+L281+L303+L310+L317+L324+L331+L337+L403</f>
        <v>#REF!</v>
      </c>
      <c r="M405" s="642" t="e">
        <f>+M27+M89+M100+M241+M251+M258+M264+M281+M303+M310+M317+M324+M331+M337+M403</f>
        <v>#REF!</v>
      </c>
      <c r="N405" s="643"/>
      <c r="O405" s="14"/>
      <c r="P405" s="363">
        <f>+K403</f>
        <v>48299109.762975007</v>
      </c>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row>
    <row r="406" spans="2:88" ht="8.25" customHeight="1" thickBot="1">
      <c r="B406" s="139"/>
      <c r="C406" s="139"/>
      <c r="D406" s="137"/>
      <c r="E406" s="137"/>
      <c r="F406" s="137"/>
      <c r="G406" s="139"/>
      <c r="H406" s="137"/>
      <c r="I406" s="272"/>
      <c r="J406" s="272"/>
      <c r="K406" s="40"/>
      <c r="L406" s="40"/>
      <c r="M406" s="40"/>
      <c r="N406" s="40"/>
    </row>
    <row r="407" spans="2:88" s="1" customFormat="1" ht="30" customHeight="1" thickBot="1">
      <c r="B407" s="681" t="s">
        <v>35</v>
      </c>
      <c r="C407" s="681"/>
      <c r="D407" s="273"/>
      <c r="E407" s="274">
        <v>0.15</v>
      </c>
      <c r="F407" s="273"/>
      <c r="G407" s="261">
        <f>+G405*$E$407</f>
        <v>101382661.74698989</v>
      </c>
      <c r="H407" s="134"/>
      <c r="I407" s="134"/>
      <c r="J407" s="134"/>
      <c r="K407" s="261" t="e">
        <f>+K405*$E$407</f>
        <v>#REF!</v>
      </c>
      <c r="L407" s="261" t="e">
        <f>+L405*$E$407</f>
        <v>#REF!</v>
      </c>
      <c r="M407" s="638" t="e">
        <f>+M405*E407</f>
        <v>#REF!</v>
      </c>
      <c r="N407" s="638"/>
      <c r="O407" s="14"/>
      <c r="P407" s="227">
        <f>+P405*E407</f>
        <v>7244866.4644462513</v>
      </c>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row>
    <row r="408" spans="2:88" s="1" customFormat="1" ht="30" customHeight="1" thickBot="1">
      <c r="B408" s="681" t="s">
        <v>36</v>
      </c>
      <c r="C408" s="681"/>
      <c r="D408" s="273"/>
      <c r="E408" s="274">
        <v>0.03</v>
      </c>
      <c r="F408" s="134"/>
      <c r="G408" s="261">
        <f>+G405*$E$408</f>
        <v>20276532.34939798</v>
      </c>
      <c r="H408" s="134"/>
      <c r="I408" s="134"/>
      <c r="J408" s="134"/>
      <c r="K408" s="261" t="e">
        <f>+K405*$E$408</f>
        <v>#REF!</v>
      </c>
      <c r="L408" s="262" t="e">
        <f>+L405*$E$408</f>
        <v>#REF!</v>
      </c>
      <c r="M408" s="638" t="e">
        <f>+M405*E408</f>
        <v>#REF!</v>
      </c>
      <c r="N408" s="638"/>
      <c r="O408" s="14"/>
      <c r="P408" s="227">
        <f>+P405*E408</f>
        <v>1448973.2928892502</v>
      </c>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row>
    <row r="409" spans="2:88" s="1" customFormat="1" ht="30" customHeight="1" thickBot="1">
      <c r="B409" s="684" t="s">
        <v>37</v>
      </c>
      <c r="C409" s="684"/>
      <c r="D409" s="273"/>
      <c r="E409" s="274">
        <v>0.05</v>
      </c>
      <c r="F409" s="273"/>
      <c r="G409" s="261">
        <f>+G405*$E$409</f>
        <v>33794220.582329966</v>
      </c>
      <c r="H409" s="134"/>
      <c r="I409" s="134"/>
      <c r="J409" s="134"/>
      <c r="K409" s="261" t="e">
        <f>+K405*$E$409</f>
        <v>#REF!</v>
      </c>
      <c r="L409" s="262" t="e">
        <f>+L405*$E$409</f>
        <v>#REF!</v>
      </c>
      <c r="M409" s="638" t="e">
        <f>+M405*E409</f>
        <v>#REF!</v>
      </c>
      <c r="N409" s="638"/>
      <c r="O409" s="14"/>
      <c r="P409" s="227">
        <f>+P405*E409</f>
        <v>2414955.4881487503</v>
      </c>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row>
    <row r="410" spans="2:88" s="1" customFormat="1" ht="30" customHeight="1" thickBot="1">
      <c r="B410" s="682" t="s">
        <v>38</v>
      </c>
      <c r="C410" s="683"/>
      <c r="D410" s="273"/>
      <c r="E410" s="273"/>
      <c r="F410" s="273"/>
      <c r="G410" s="261">
        <f>SUM(G405:G409)</f>
        <v>831337826.32531714</v>
      </c>
      <c r="H410" s="275"/>
      <c r="I410" s="134"/>
      <c r="J410" s="134"/>
      <c r="K410" s="261" t="e">
        <f>SUM(K405:K409)</f>
        <v>#REF!</v>
      </c>
      <c r="L410" s="261" t="e">
        <f>SUM(L405:L409)</f>
        <v>#REF!</v>
      </c>
      <c r="M410" s="655" t="e">
        <f>SUM(M405:N409)</f>
        <v>#REF!</v>
      </c>
      <c r="N410" s="655"/>
      <c r="O410" s="14"/>
      <c r="P410" s="364">
        <f>SUM(P405:P409)</f>
        <v>59407905.008459263</v>
      </c>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row>
    <row r="411" spans="2:88" s="1" customFormat="1" ht="30" customHeight="1" thickBot="1">
      <c r="B411" s="681" t="s">
        <v>39</v>
      </c>
      <c r="C411" s="681"/>
      <c r="D411" s="273"/>
      <c r="E411" s="275" t="s">
        <v>707</v>
      </c>
      <c r="F411" s="134"/>
      <c r="G411" s="263">
        <f>+G409*$E$411</f>
        <v>5407075.2931727944</v>
      </c>
      <c r="H411" s="134"/>
      <c r="I411" s="134"/>
      <c r="J411" s="134"/>
      <c r="K411" s="263" t="e">
        <f>+K409*$E$411</f>
        <v>#REF!</v>
      </c>
      <c r="L411" s="264" t="e">
        <f>+L409*$E$411</f>
        <v>#REF!</v>
      </c>
      <c r="M411" s="650" t="e">
        <f>+M409*E411</f>
        <v>#REF!</v>
      </c>
      <c r="N411" s="650"/>
      <c r="O411" s="14"/>
      <c r="P411" s="227">
        <f>+P409*E411</f>
        <v>386392.87810380006</v>
      </c>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row>
    <row r="412" spans="2:88" s="1" customFormat="1" ht="30" customHeight="1" thickBot="1">
      <c r="B412" s="682" t="s">
        <v>721</v>
      </c>
      <c r="C412" s="683"/>
      <c r="D412" s="273"/>
      <c r="E412" s="273"/>
      <c r="F412" s="273"/>
      <c r="G412" s="263">
        <f>SUM(G410:G411)</f>
        <v>836744901.61848998</v>
      </c>
      <c r="H412" s="275"/>
      <c r="I412" s="134"/>
      <c r="J412" s="134"/>
      <c r="K412" s="263" t="e">
        <f>SUM(K410:K411)</f>
        <v>#REF!</v>
      </c>
      <c r="L412" s="263" t="e">
        <f>SUM(L410:L411)</f>
        <v>#REF!</v>
      </c>
      <c r="M412" s="638" t="e">
        <f>SUM(M410:N411)</f>
        <v>#REF!</v>
      </c>
      <c r="N412" s="638"/>
      <c r="O412" s="14"/>
      <c r="P412" s="364">
        <f>SUM(P410:P411)</f>
        <v>59794297.886563063</v>
      </c>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row>
    <row r="413" spans="2:88" s="1" customFormat="1" ht="15" customHeight="1">
      <c r="B413" s="273"/>
      <c r="C413" s="273"/>
      <c r="D413" s="273"/>
      <c r="E413" s="273"/>
      <c r="F413" s="273"/>
      <c r="G413" s="273"/>
      <c r="H413" s="275"/>
      <c r="I413" s="134"/>
      <c r="J413" s="134"/>
      <c r="K413" s="279"/>
      <c r="L413" s="279"/>
      <c r="M413" s="280"/>
      <c r="N413" s="280"/>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row>
    <row r="414" spans="2:88" s="1" customFormat="1" ht="27.75" customHeight="1">
      <c r="D414" s="281"/>
      <c r="E414" s="277"/>
      <c r="F414" s="277"/>
      <c r="G414" s="277"/>
      <c r="H414" s="278"/>
      <c r="I414" s="134"/>
      <c r="J414" s="134"/>
      <c r="K414" s="311"/>
      <c r="L414" s="311"/>
      <c r="M414" s="685"/>
      <c r="N414" s="685"/>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row>
    <row r="415" spans="2:88" s="1" customFormat="1">
      <c r="B415" s="203"/>
      <c r="C415" s="203"/>
      <c r="D415" s="282"/>
      <c r="E415" s="283"/>
      <c r="F415" s="284"/>
      <c r="G415" s="284"/>
      <c r="H415" s="284"/>
      <c r="I415" s="284"/>
      <c r="J415" s="284"/>
      <c r="K415" s="285"/>
      <c r="L415" s="285"/>
      <c r="M415" s="285"/>
      <c r="N415" s="286"/>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row>
    <row r="416" spans="2:88" s="1" customFormat="1">
      <c r="B416" s="203"/>
      <c r="C416" s="203"/>
      <c r="D416" s="282"/>
      <c r="E416" s="283"/>
      <c r="F416" s="284"/>
      <c r="G416" s="284"/>
      <c r="H416" s="284"/>
      <c r="I416" s="284"/>
      <c r="J416" s="284"/>
      <c r="K416" s="686"/>
      <c r="L416" s="686"/>
      <c r="M416" s="686"/>
      <c r="N416" s="686"/>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row>
    <row r="417" spans="2:88" s="1" customFormat="1">
      <c r="B417" s="203"/>
      <c r="C417" s="203"/>
      <c r="D417" s="287"/>
      <c r="E417" s="283"/>
      <c r="F417" s="288"/>
      <c r="G417" s="288"/>
      <c r="H417" s="288"/>
      <c r="I417" s="288"/>
      <c r="J417" s="288"/>
      <c r="K417" s="285"/>
      <c r="L417" s="285"/>
      <c r="M417" s="285"/>
      <c r="N417" s="286"/>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row>
    <row r="418" spans="2:88" s="1" customFormat="1">
      <c r="B418" s="203"/>
      <c r="C418" s="203"/>
      <c r="D418" s="287"/>
      <c r="E418" s="283"/>
      <c r="F418" s="288"/>
      <c r="G418" s="288"/>
      <c r="H418" s="288"/>
      <c r="I418" s="288"/>
      <c r="J418" s="288"/>
      <c r="K418" s="285"/>
      <c r="L418" s="285"/>
      <c r="M418" s="285"/>
      <c r="N418" s="286"/>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row>
    <row r="419" spans="2:88" s="1" customFormat="1">
      <c r="B419" s="203"/>
      <c r="C419" s="203"/>
      <c r="D419" s="287"/>
      <c r="E419" s="283"/>
      <c r="F419" s="288"/>
      <c r="G419" s="288"/>
      <c r="H419" s="288"/>
      <c r="I419" s="288"/>
      <c r="J419" s="288"/>
      <c r="K419" s="285"/>
      <c r="L419" s="285"/>
      <c r="M419" s="285"/>
      <c r="N419" s="286"/>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row>
    <row r="420" spans="2:88" s="1" customFormat="1">
      <c r="B420" s="203"/>
      <c r="C420" s="203"/>
      <c r="D420" s="287"/>
      <c r="E420" s="283"/>
      <c r="F420" s="288"/>
      <c r="G420" s="288"/>
      <c r="H420" s="288"/>
      <c r="I420" s="288"/>
      <c r="J420" s="288"/>
      <c r="K420" s="285"/>
      <c r="L420" s="285"/>
      <c r="M420" s="285"/>
      <c r="N420" s="286"/>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row>
    <row r="421" spans="2:88" s="1" customFormat="1">
      <c r="B421" s="203"/>
      <c r="C421" s="203"/>
      <c r="D421" s="287"/>
      <c r="E421" s="283"/>
      <c r="F421" s="288"/>
      <c r="G421" s="288"/>
      <c r="H421" s="288"/>
      <c r="I421" s="288"/>
      <c r="J421" s="288"/>
      <c r="K421" s="285"/>
      <c r="L421" s="285"/>
      <c r="M421" s="285"/>
      <c r="N421" s="286"/>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row>
    <row r="422" spans="2:88" s="1" customFormat="1">
      <c r="B422" s="203"/>
      <c r="C422" s="203"/>
      <c r="D422" s="287"/>
      <c r="E422" s="283"/>
      <c r="F422" s="288"/>
      <c r="G422" s="288"/>
      <c r="H422" s="288"/>
      <c r="I422" s="288"/>
      <c r="J422" s="288"/>
      <c r="K422" s="285"/>
      <c r="L422" s="285"/>
      <c r="M422" s="285"/>
      <c r="N422" s="286"/>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row>
    <row r="423" spans="2:88" s="1" customFormat="1">
      <c r="B423" s="203"/>
      <c r="C423" s="203"/>
      <c r="D423" s="287"/>
      <c r="E423" s="283"/>
      <c r="F423" s="288"/>
      <c r="G423" s="288"/>
      <c r="H423" s="288"/>
      <c r="I423" s="288"/>
      <c r="J423" s="288"/>
      <c r="K423" s="285"/>
      <c r="L423" s="285"/>
      <c r="M423" s="285"/>
      <c r="N423" s="286"/>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row>
    <row r="424" spans="2:88" s="1" customFormat="1">
      <c r="B424" s="203"/>
      <c r="C424" s="203"/>
      <c r="D424" s="139"/>
      <c r="E424" s="283"/>
      <c r="F424" s="289"/>
      <c r="G424" s="289"/>
      <c r="H424" s="289"/>
      <c r="I424" s="289"/>
      <c r="J424" s="289"/>
      <c r="K424" s="290"/>
      <c r="L424" s="290"/>
      <c r="M424" s="290"/>
      <c r="N424" s="286"/>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row>
    <row r="425" spans="2:88" s="20" customFormat="1" ht="19.5">
      <c r="B425" s="291"/>
      <c r="C425" s="291"/>
      <c r="D425" s="283"/>
      <c r="E425" s="283"/>
      <c r="F425" s="292"/>
      <c r="G425" s="293"/>
      <c r="H425" s="293"/>
      <c r="I425" s="293"/>
      <c r="J425" s="293"/>
      <c r="K425" s="289"/>
      <c r="L425" s="289"/>
      <c r="M425" s="289"/>
      <c r="N425" s="283"/>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row>
    <row r="426" spans="2:88" s="20" customFormat="1" ht="19.5">
      <c r="B426" s="297" t="s">
        <v>709</v>
      </c>
      <c r="C426" s="294"/>
      <c r="D426" s="295"/>
      <c r="E426" s="295"/>
      <c r="F426" s="296"/>
      <c r="G426" s="297"/>
      <c r="H426" s="297" t="s">
        <v>722</v>
      </c>
      <c r="I426" s="297"/>
      <c r="J426" s="297"/>
      <c r="K426" s="298"/>
      <c r="L426" s="298"/>
      <c r="M426" s="298"/>
      <c r="N426" s="299"/>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row>
    <row r="427" spans="2:88" s="20" customFormat="1" ht="19.5">
      <c r="B427" s="297" t="s">
        <v>45</v>
      </c>
      <c r="C427" s="294"/>
      <c r="D427" s="295"/>
      <c r="E427" s="295"/>
      <c r="F427" s="296"/>
      <c r="G427" s="297"/>
      <c r="H427" s="297" t="s">
        <v>712</v>
      </c>
      <c r="I427" s="297"/>
      <c r="J427" s="297"/>
      <c r="K427" s="298"/>
      <c r="L427" s="298"/>
      <c r="M427" s="298"/>
      <c r="N427" s="299"/>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row>
    <row r="428" spans="2:88" s="20" customFormat="1" ht="19.5">
      <c r="B428" s="297" t="s">
        <v>46</v>
      </c>
      <c r="C428" s="294"/>
      <c r="D428" s="295"/>
      <c r="E428" s="295"/>
      <c r="F428" s="296"/>
      <c r="G428" s="297"/>
      <c r="H428" s="297" t="s">
        <v>46</v>
      </c>
      <c r="I428" s="297"/>
      <c r="J428" s="297"/>
      <c r="K428" s="298"/>
      <c r="L428" s="298"/>
      <c r="M428" s="298"/>
      <c r="N428" s="299"/>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row>
    <row r="429" spans="2:88" s="20" customFormat="1" ht="19.5">
      <c r="B429" s="300"/>
      <c r="C429" s="300"/>
      <c r="D429" s="295"/>
      <c r="E429" s="295"/>
      <c r="F429" s="301"/>
      <c r="G429" s="301"/>
      <c r="H429" s="301"/>
      <c r="I429" s="301"/>
      <c r="J429" s="301"/>
      <c r="K429" s="298"/>
      <c r="L429" s="298"/>
      <c r="M429" s="298"/>
      <c r="N429" s="299"/>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row>
    <row r="430" spans="2:88" s="20" customFormat="1" ht="19.5">
      <c r="B430" s="300"/>
      <c r="C430" s="300"/>
      <c r="D430" s="295"/>
      <c r="E430" s="295"/>
      <c r="F430" s="301"/>
      <c r="G430" s="301"/>
      <c r="H430" s="301"/>
      <c r="I430" s="301"/>
      <c r="J430" s="301"/>
      <c r="K430" s="298"/>
      <c r="L430" s="298"/>
      <c r="M430" s="298"/>
      <c r="N430" s="299"/>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row>
    <row r="431" spans="2:88" s="20" customFormat="1" ht="19.5">
      <c r="B431" s="300"/>
      <c r="C431" s="300"/>
      <c r="D431" s="295"/>
      <c r="E431" s="295"/>
      <c r="F431" s="301"/>
      <c r="G431" s="301"/>
      <c r="H431" s="301"/>
      <c r="I431" s="301"/>
      <c r="J431" s="301"/>
      <c r="K431" s="298"/>
      <c r="L431" s="298"/>
      <c r="M431" s="298"/>
      <c r="N431" s="299"/>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row>
    <row r="432" spans="2:88" s="20" customFormat="1" ht="19.5">
      <c r="B432" s="300"/>
      <c r="C432" s="300"/>
      <c r="D432" s="295"/>
      <c r="E432" s="295"/>
      <c r="F432" s="301"/>
      <c r="G432" s="301"/>
      <c r="H432" s="301"/>
      <c r="I432" s="301"/>
      <c r="J432" s="301"/>
      <c r="K432" s="298"/>
      <c r="L432" s="298"/>
      <c r="M432" s="298"/>
      <c r="N432" s="299"/>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row>
    <row r="433" spans="2:88" s="20" customFormat="1" ht="19.5">
      <c r="B433" s="300"/>
      <c r="C433" s="300"/>
      <c r="D433" s="295"/>
      <c r="E433" s="295"/>
      <c r="F433" s="301"/>
      <c r="G433" s="301"/>
      <c r="H433" s="301"/>
      <c r="I433" s="301"/>
      <c r="J433" s="301"/>
      <c r="K433" s="298"/>
      <c r="L433" s="298"/>
      <c r="M433" s="298"/>
      <c r="N433" s="299"/>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row>
    <row r="434" spans="2:88" s="20" customFormat="1" ht="19.5">
      <c r="B434" s="300"/>
      <c r="C434" s="300"/>
      <c r="D434" s="295"/>
      <c r="E434" s="295"/>
      <c r="F434" s="301"/>
      <c r="G434" s="301"/>
      <c r="H434" s="301"/>
      <c r="I434" s="301"/>
      <c r="J434" s="301"/>
      <c r="K434" s="298"/>
      <c r="L434" s="298"/>
      <c r="M434" s="298"/>
      <c r="N434" s="299"/>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row>
    <row r="435" spans="2:88" s="20" customFormat="1" ht="19.5">
      <c r="B435" s="302"/>
      <c r="C435" s="302"/>
      <c r="D435" s="299"/>
      <c r="E435" s="299"/>
      <c r="F435" s="303"/>
      <c r="G435" s="303"/>
      <c r="H435" s="303"/>
      <c r="I435" s="303"/>
      <c r="J435" s="303"/>
      <c r="K435" s="298"/>
      <c r="L435" s="298"/>
      <c r="M435" s="298"/>
      <c r="N435" s="299"/>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row>
    <row r="436" spans="2:88" s="20" customFormat="1" ht="19.5">
      <c r="B436" s="302"/>
      <c r="C436" s="302"/>
      <c r="D436" s="299"/>
      <c r="E436" s="299"/>
      <c r="F436" s="303"/>
      <c r="G436" s="304"/>
      <c r="H436" s="302"/>
      <c r="I436" s="302"/>
      <c r="J436" s="302"/>
      <c r="K436" s="298"/>
      <c r="L436" s="298"/>
      <c r="M436" s="298"/>
      <c r="N436" s="299"/>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row>
    <row r="437" spans="2:88" s="20" customFormat="1" ht="19.5">
      <c r="B437" s="297" t="s">
        <v>713</v>
      </c>
      <c r="C437" s="305"/>
      <c r="D437" s="299"/>
      <c r="E437" s="299"/>
      <c r="F437" s="303"/>
      <c r="G437" s="304"/>
      <c r="H437" s="297" t="s">
        <v>714</v>
      </c>
      <c r="I437" s="305"/>
      <c r="J437" s="305"/>
      <c r="K437" s="298"/>
      <c r="L437" s="298"/>
      <c r="M437" s="298"/>
      <c r="N437" s="299"/>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row>
    <row r="438" spans="2:88" s="20" customFormat="1" ht="19.5">
      <c r="B438" s="297" t="s">
        <v>44</v>
      </c>
      <c r="C438" s="305"/>
      <c r="D438" s="299"/>
      <c r="E438" s="299"/>
      <c r="F438" s="303"/>
      <c r="G438" s="304"/>
      <c r="H438" s="297" t="s">
        <v>715</v>
      </c>
      <c r="I438" s="305"/>
      <c r="J438" s="305"/>
      <c r="K438" s="298"/>
      <c r="L438" s="298"/>
      <c r="M438" s="298"/>
      <c r="N438" s="299"/>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row>
    <row r="439" spans="2:88" s="1" customFormat="1" ht="19.5">
      <c r="B439" s="297" t="s">
        <v>716</v>
      </c>
      <c r="C439" s="302"/>
      <c r="D439" s="299"/>
      <c r="E439" s="299"/>
      <c r="F439" s="303"/>
      <c r="G439" s="134"/>
      <c r="H439" s="297" t="s">
        <v>716</v>
      </c>
      <c r="I439" s="302"/>
      <c r="J439" s="302"/>
      <c r="K439" s="298"/>
      <c r="L439" s="298"/>
      <c r="M439" s="298"/>
      <c r="N439" s="299"/>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row>
    <row r="440" spans="2:88" s="1" customFormat="1">
      <c r="B440" s="203"/>
      <c r="C440" s="203"/>
      <c r="D440" s="283"/>
      <c r="E440" s="283"/>
      <c r="F440" s="293"/>
      <c r="G440" s="293"/>
      <c r="H440" s="293"/>
      <c r="I440" s="293"/>
      <c r="J440" s="293"/>
      <c r="K440" s="289"/>
      <c r="L440" s="289"/>
      <c r="M440" s="289"/>
      <c r="N440" s="283"/>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row>
    <row r="441" spans="2:88" s="1" customFormat="1">
      <c r="B441" s="203"/>
      <c r="C441" s="203"/>
      <c r="D441" s="283"/>
      <c r="E441" s="283"/>
      <c r="F441" s="293"/>
      <c r="G441" s="293"/>
      <c r="H441" s="293"/>
      <c r="I441" s="293"/>
      <c r="J441" s="293"/>
      <c r="K441" s="289"/>
      <c r="L441" s="289"/>
      <c r="M441" s="289"/>
      <c r="N441" s="283"/>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row>
    <row r="442" spans="2:88" s="1" customFormat="1">
      <c r="B442" s="203"/>
      <c r="C442" s="203"/>
      <c r="D442" s="283"/>
      <c r="E442" s="283"/>
      <c r="F442" s="293"/>
      <c r="G442" s="293"/>
      <c r="H442" s="293"/>
      <c r="I442" s="293"/>
      <c r="J442" s="293"/>
      <c r="K442" s="289"/>
      <c r="L442" s="289"/>
      <c r="M442" s="289"/>
      <c r="N442" s="283"/>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row>
    <row r="443" spans="2:88" s="1" customFormat="1">
      <c r="B443" s="203"/>
      <c r="C443" s="203"/>
      <c r="D443" s="283"/>
      <c r="E443" s="283"/>
      <c r="F443" s="293"/>
      <c r="G443" s="293"/>
      <c r="H443" s="293"/>
      <c r="I443" s="293"/>
      <c r="J443" s="293"/>
      <c r="K443" s="289"/>
      <c r="L443" s="289"/>
      <c r="M443" s="289"/>
      <c r="N443" s="283"/>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row>
    <row r="444" spans="2:88" s="1" customFormat="1">
      <c r="B444" s="203"/>
      <c r="C444" s="203"/>
      <c r="D444" s="283"/>
      <c r="E444" s="283"/>
      <c r="F444" s="293"/>
      <c r="G444" s="293"/>
      <c r="H444" s="293"/>
      <c r="I444" s="293"/>
      <c r="J444" s="293"/>
      <c r="K444" s="289"/>
      <c r="L444" s="289"/>
      <c r="M444" s="289"/>
      <c r="N444" s="283"/>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row>
    <row r="445" spans="2:88" s="1" customFormat="1">
      <c r="B445" s="203"/>
      <c r="C445" s="203"/>
      <c r="D445" s="283"/>
      <c r="E445" s="283"/>
      <c r="F445" s="293"/>
      <c r="G445" s="293"/>
      <c r="H445" s="293"/>
      <c r="I445" s="293"/>
      <c r="J445" s="293"/>
      <c r="K445" s="289"/>
      <c r="L445" s="289"/>
      <c r="M445" s="289"/>
      <c r="N445" s="283"/>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row>
    <row r="446" spans="2:88" s="1" customFormat="1">
      <c r="B446" s="203"/>
      <c r="C446" s="203"/>
      <c r="D446" s="283"/>
      <c r="E446" s="283"/>
      <c r="F446" s="293"/>
      <c r="G446" s="293"/>
      <c r="H446" s="293"/>
      <c r="I446" s="293"/>
      <c r="J446" s="293"/>
      <c r="K446" s="289"/>
      <c r="L446" s="289"/>
      <c r="M446" s="289"/>
      <c r="N446" s="283"/>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row>
    <row r="447" spans="2:88" s="1" customFormat="1">
      <c r="B447" s="203"/>
      <c r="C447" s="203"/>
      <c r="D447" s="283"/>
      <c r="E447" s="283"/>
      <c r="F447" s="293"/>
      <c r="G447" s="293"/>
      <c r="H447" s="293"/>
      <c r="I447" s="293"/>
      <c r="J447" s="293"/>
      <c r="K447" s="289"/>
      <c r="L447" s="289"/>
      <c r="M447" s="289"/>
      <c r="N447" s="283"/>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row>
    <row r="448" spans="2:88" s="1" customFormat="1">
      <c r="B448" s="203"/>
      <c r="C448" s="203"/>
      <c r="D448" s="283"/>
      <c r="E448" s="283"/>
      <c r="F448" s="293"/>
      <c r="G448" s="293"/>
      <c r="H448" s="293"/>
      <c r="I448" s="293"/>
      <c r="J448" s="293"/>
      <c r="K448" s="289"/>
      <c r="L448" s="289"/>
      <c r="M448" s="289"/>
      <c r="N448" s="283"/>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row>
    <row r="449" spans="2:88" s="1" customFormat="1">
      <c r="B449" s="9"/>
      <c r="C449" s="9"/>
      <c r="D449" s="12"/>
      <c r="E449" s="12"/>
      <c r="F449" s="13"/>
      <c r="G449" s="13"/>
      <c r="H449" s="13"/>
      <c r="I449" s="13"/>
      <c r="J449" s="13"/>
      <c r="K449" s="11"/>
      <c r="L449" s="11"/>
      <c r="M449" s="11"/>
      <c r="N449" s="12"/>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row>
    <row r="450" spans="2:88" s="1" customFormat="1">
      <c r="B450" s="9"/>
      <c r="C450" s="9"/>
      <c r="D450" s="12"/>
      <c r="E450" s="12"/>
      <c r="F450" s="13"/>
      <c r="G450" s="13"/>
      <c r="H450" s="13"/>
      <c r="I450" s="13"/>
      <c r="J450" s="13"/>
      <c r="K450" s="11"/>
      <c r="L450" s="11"/>
      <c r="M450" s="11"/>
      <c r="N450" s="12"/>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row>
    <row r="451" spans="2:88" s="1" customFormat="1">
      <c r="B451" s="9"/>
      <c r="C451" s="9"/>
      <c r="D451" s="12"/>
      <c r="E451" s="12"/>
      <c r="F451" s="13"/>
      <c r="G451" s="13"/>
      <c r="H451" s="13"/>
      <c r="I451" s="13"/>
      <c r="J451" s="13"/>
      <c r="K451" s="11"/>
      <c r="L451" s="11"/>
      <c r="M451" s="11"/>
      <c r="N451" s="12"/>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row>
    <row r="452" spans="2:88" s="1" customFormat="1">
      <c r="B452" s="9"/>
      <c r="C452" s="9"/>
      <c r="D452" s="12"/>
      <c r="E452" s="12"/>
      <c r="F452" s="13"/>
      <c r="G452" s="13"/>
      <c r="H452" s="13"/>
      <c r="I452" s="13"/>
      <c r="J452" s="13"/>
      <c r="K452" s="11"/>
      <c r="L452" s="11"/>
      <c r="M452" s="11"/>
      <c r="N452" s="12"/>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row>
    <row r="453" spans="2:88" s="1" customFormat="1">
      <c r="B453" s="9"/>
      <c r="C453" s="9"/>
      <c r="D453" s="12"/>
      <c r="E453" s="12"/>
      <c r="F453" s="13"/>
      <c r="G453" s="13"/>
      <c r="H453" s="13"/>
      <c r="I453" s="13"/>
      <c r="J453" s="13"/>
      <c r="K453" s="11"/>
      <c r="L453" s="11"/>
      <c r="M453" s="11"/>
      <c r="N453" s="12"/>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row>
    <row r="454" spans="2:88" s="1" customFormat="1">
      <c r="B454" s="9"/>
      <c r="C454" s="9"/>
      <c r="D454" s="12"/>
      <c r="E454" s="12"/>
      <c r="F454" s="13"/>
      <c r="G454" s="13"/>
      <c r="H454" s="13"/>
      <c r="I454" s="13"/>
      <c r="J454" s="13"/>
      <c r="K454" s="11"/>
      <c r="L454" s="11"/>
      <c r="M454" s="11"/>
      <c r="N454" s="12"/>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row>
    <row r="455" spans="2:88" s="1" customFormat="1">
      <c r="B455" s="9"/>
      <c r="C455" s="9"/>
      <c r="D455" s="12"/>
      <c r="E455" s="12"/>
      <c r="F455" s="13"/>
      <c r="G455" s="13"/>
      <c r="H455" s="13"/>
      <c r="I455" s="13"/>
      <c r="J455" s="13"/>
      <c r="K455" s="11"/>
      <c r="L455" s="11"/>
      <c r="M455" s="11"/>
      <c r="N455" s="12"/>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row>
    <row r="456" spans="2:88" s="1" customFormat="1">
      <c r="B456" s="9"/>
      <c r="C456" s="9"/>
      <c r="D456" s="12"/>
      <c r="E456" s="12"/>
      <c r="F456" s="13"/>
      <c r="G456" s="13"/>
      <c r="H456" s="13"/>
      <c r="I456" s="13"/>
      <c r="J456" s="13"/>
      <c r="K456" s="11"/>
      <c r="L456" s="11"/>
      <c r="M456" s="11"/>
      <c r="N456" s="12"/>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row>
    <row r="457" spans="2:88" s="1" customFormat="1">
      <c r="B457" s="9"/>
      <c r="C457" s="9"/>
      <c r="D457" s="12"/>
      <c r="E457" s="12"/>
      <c r="F457" s="13"/>
      <c r="G457" s="13"/>
      <c r="H457" s="13"/>
      <c r="I457" s="13"/>
      <c r="J457" s="13"/>
      <c r="K457" s="11"/>
      <c r="L457" s="11"/>
      <c r="M457" s="11"/>
      <c r="N457" s="12"/>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row>
    <row r="458" spans="2:88" s="1" customFormat="1">
      <c r="B458" s="9"/>
      <c r="C458" s="9"/>
      <c r="D458" s="12"/>
      <c r="E458" s="12"/>
      <c r="F458" s="13"/>
      <c r="G458" s="13"/>
      <c r="H458" s="13"/>
      <c r="I458" s="13"/>
      <c r="J458" s="13"/>
      <c r="K458" s="11"/>
      <c r="L458" s="11"/>
      <c r="M458" s="11"/>
      <c r="N458" s="12"/>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row>
    <row r="459" spans="2:88" s="1" customFormat="1">
      <c r="B459" s="9"/>
      <c r="C459" s="9"/>
      <c r="D459" s="12"/>
      <c r="E459" s="12"/>
      <c r="F459" s="13"/>
      <c r="G459" s="13"/>
      <c r="H459" s="13"/>
      <c r="I459" s="13"/>
      <c r="J459" s="13"/>
      <c r="K459" s="11"/>
      <c r="L459" s="11"/>
      <c r="M459" s="11"/>
      <c r="N459" s="12"/>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row>
    <row r="460" spans="2:88" s="1" customFormat="1">
      <c r="B460" s="9"/>
      <c r="C460" s="9"/>
      <c r="D460" s="12"/>
      <c r="E460" s="12"/>
      <c r="F460" s="13"/>
      <c r="G460" s="13"/>
      <c r="H460" s="13"/>
      <c r="I460" s="13"/>
      <c r="J460" s="13"/>
      <c r="K460" s="11"/>
      <c r="L460" s="11"/>
      <c r="M460" s="11"/>
      <c r="N460" s="12"/>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row>
    <row r="461" spans="2:88" s="1" customFormat="1">
      <c r="B461" s="9"/>
      <c r="C461" s="9"/>
      <c r="D461" s="12"/>
      <c r="E461" s="12"/>
      <c r="F461" s="13"/>
      <c r="G461" s="13"/>
      <c r="H461" s="13"/>
      <c r="I461" s="13"/>
      <c r="J461" s="13"/>
      <c r="K461" s="11"/>
      <c r="L461" s="11"/>
      <c r="M461" s="11"/>
      <c r="N461" s="12"/>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row>
    <row r="462" spans="2:88">
      <c r="B462" s="9"/>
      <c r="C462" s="9"/>
      <c r="D462" s="12"/>
      <c r="E462" s="12"/>
      <c r="F462" s="13"/>
      <c r="G462" s="13"/>
      <c r="H462" s="13"/>
      <c r="I462" s="13"/>
      <c r="J462" s="13"/>
      <c r="K462" s="11"/>
      <c r="L462" s="11"/>
      <c r="M462" s="11"/>
      <c r="N462" s="12"/>
    </row>
    <row r="463" spans="2:88">
      <c r="B463" s="9"/>
      <c r="C463" s="9"/>
      <c r="D463" s="12"/>
      <c r="E463" s="12"/>
      <c r="F463" s="13"/>
      <c r="G463" s="13"/>
      <c r="H463" s="13"/>
      <c r="I463" s="13"/>
      <c r="J463" s="13"/>
      <c r="K463" s="11"/>
      <c r="L463" s="11"/>
      <c r="M463" s="11"/>
      <c r="N463" s="12"/>
    </row>
    <row r="464" spans="2:88">
      <c r="B464" s="9"/>
      <c r="C464" s="9"/>
      <c r="D464" s="12"/>
      <c r="E464" s="12"/>
      <c r="F464" s="13"/>
      <c r="G464" s="13"/>
      <c r="H464" s="13"/>
      <c r="I464" s="13"/>
      <c r="J464" s="13"/>
      <c r="K464" s="11"/>
      <c r="L464" s="11"/>
      <c r="M464" s="11"/>
      <c r="N464" s="12"/>
    </row>
    <row r="465" spans="2:88">
      <c r="B465" s="9"/>
      <c r="C465" s="9"/>
      <c r="D465" s="12"/>
      <c r="E465" s="12"/>
      <c r="F465" s="13"/>
      <c r="G465" s="13"/>
      <c r="H465" s="13"/>
      <c r="I465" s="13"/>
      <c r="J465" s="13"/>
      <c r="K465" s="11"/>
      <c r="L465" s="11"/>
      <c r="M465" s="11"/>
      <c r="N465" s="12"/>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row>
    <row r="466" spans="2:88">
      <c r="B466" s="9"/>
      <c r="C466" s="9"/>
      <c r="D466" s="12"/>
      <c r="E466" s="12"/>
      <c r="F466" s="13"/>
      <c r="G466" s="13"/>
      <c r="H466" s="13"/>
      <c r="I466" s="13"/>
      <c r="J466" s="13"/>
      <c r="K466" s="11"/>
      <c r="L466" s="11"/>
      <c r="M466" s="11"/>
      <c r="N466" s="12"/>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row>
    <row r="467" spans="2:88">
      <c r="B467" s="9"/>
      <c r="C467" s="9"/>
      <c r="D467" s="12"/>
      <c r="E467" s="12"/>
      <c r="F467" s="13"/>
      <c r="G467" s="13"/>
      <c r="H467" s="13"/>
      <c r="I467" s="13"/>
      <c r="J467" s="13"/>
      <c r="K467" s="11"/>
      <c r="L467" s="11"/>
      <c r="M467" s="11"/>
      <c r="N467" s="12"/>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row>
    <row r="468" spans="2:88">
      <c r="B468" s="9"/>
      <c r="C468" s="9"/>
      <c r="D468" s="12"/>
      <c r="E468" s="12"/>
      <c r="F468" s="13"/>
      <c r="G468" s="13"/>
      <c r="H468" s="13"/>
      <c r="I468" s="13"/>
      <c r="J468" s="13"/>
      <c r="K468" s="11"/>
      <c r="L468" s="11"/>
      <c r="M468" s="11"/>
      <c r="N468" s="12"/>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row>
    <row r="469" spans="2:88">
      <c r="B469" s="9"/>
      <c r="C469" s="9"/>
      <c r="D469" s="12"/>
      <c r="E469" s="12"/>
      <c r="F469" s="13"/>
      <c r="G469" s="13"/>
      <c r="H469" s="13"/>
      <c r="I469" s="13"/>
      <c r="J469" s="13"/>
      <c r="K469" s="11"/>
      <c r="L469" s="11"/>
      <c r="M469" s="11"/>
      <c r="N469" s="12"/>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row>
    <row r="470" spans="2:88">
      <c r="B470" s="9"/>
      <c r="C470" s="9"/>
      <c r="D470" s="12"/>
      <c r="E470" s="12"/>
      <c r="F470" s="13"/>
      <c r="G470" s="13"/>
      <c r="H470" s="13"/>
      <c r="I470" s="13"/>
      <c r="J470" s="13"/>
      <c r="K470" s="11"/>
      <c r="L470" s="11"/>
      <c r="M470" s="11"/>
      <c r="N470" s="12"/>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row>
    <row r="471" spans="2:88">
      <c r="B471" s="9"/>
      <c r="C471" s="9"/>
      <c r="D471" s="12"/>
      <c r="E471" s="12"/>
      <c r="F471" s="13"/>
      <c r="G471" s="13"/>
      <c r="H471" s="13"/>
      <c r="I471" s="13"/>
      <c r="J471" s="13"/>
      <c r="K471" s="11"/>
      <c r="L471" s="11"/>
      <c r="M471" s="11"/>
      <c r="N471" s="12"/>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row>
    <row r="472" spans="2:88">
      <c r="B472" s="9"/>
      <c r="C472" s="9"/>
      <c r="D472" s="12"/>
      <c r="E472" s="12"/>
      <c r="F472" s="13"/>
      <c r="G472" s="13"/>
      <c r="H472" s="13"/>
      <c r="I472" s="13"/>
      <c r="J472" s="13"/>
      <c r="K472" s="11"/>
      <c r="L472" s="11"/>
      <c r="M472" s="11"/>
      <c r="N472" s="1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row>
    <row r="473" spans="2:88">
      <c r="B473" s="9"/>
      <c r="C473" s="9"/>
      <c r="D473" s="12"/>
      <c r="E473" s="12"/>
      <c r="F473" s="13"/>
      <c r="G473" s="13"/>
      <c r="H473" s="13"/>
      <c r="I473" s="13"/>
      <c r="J473" s="13"/>
      <c r="K473" s="11"/>
      <c r="L473" s="11"/>
      <c r="M473" s="11"/>
      <c r="N473" s="12"/>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row>
    <row r="474" spans="2:88">
      <c r="B474" s="9"/>
      <c r="C474" s="9"/>
      <c r="D474" s="12"/>
      <c r="E474" s="12"/>
      <c r="F474" s="13"/>
      <c r="G474" s="13"/>
      <c r="H474" s="13"/>
      <c r="I474" s="13"/>
      <c r="J474" s="13"/>
      <c r="K474" s="11"/>
      <c r="L474" s="11"/>
      <c r="M474" s="11"/>
      <c r="N474" s="12"/>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row>
    <row r="475" spans="2:88">
      <c r="B475" s="9"/>
      <c r="C475" s="9"/>
      <c r="D475" s="12"/>
      <c r="E475" s="12"/>
      <c r="F475" s="13"/>
      <c r="G475" s="13"/>
      <c r="H475" s="13"/>
      <c r="I475" s="13"/>
      <c r="J475" s="13"/>
      <c r="K475" s="11"/>
      <c r="L475" s="11"/>
      <c r="M475" s="11"/>
      <c r="N475" s="12"/>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row>
    <row r="476" spans="2:88">
      <c r="B476" s="9"/>
      <c r="C476" s="9"/>
      <c r="D476" s="12"/>
      <c r="E476" s="12"/>
      <c r="F476" s="13"/>
      <c r="G476" s="13"/>
      <c r="H476" s="13"/>
      <c r="I476" s="13"/>
      <c r="J476" s="13"/>
      <c r="K476" s="11"/>
      <c r="L476" s="11"/>
      <c r="M476" s="11"/>
      <c r="N476" s="12"/>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row>
    <row r="477" spans="2:88">
      <c r="B477" s="9"/>
      <c r="C477" s="9"/>
      <c r="D477" s="12"/>
      <c r="E477" s="12"/>
      <c r="F477" s="13"/>
      <c r="G477" s="13"/>
      <c r="H477" s="13"/>
      <c r="I477" s="13"/>
      <c r="J477" s="13"/>
      <c r="K477" s="11"/>
      <c r="L477" s="11"/>
      <c r="M477" s="11"/>
      <c r="N477" s="12"/>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row>
    <row r="478" spans="2:88">
      <c r="B478" s="9"/>
      <c r="C478" s="9"/>
      <c r="D478" s="12"/>
      <c r="E478" s="12"/>
      <c r="F478" s="13"/>
      <c r="G478" s="13"/>
      <c r="H478" s="13"/>
      <c r="I478" s="13"/>
      <c r="J478" s="13"/>
      <c r="K478" s="11"/>
      <c r="L478" s="11"/>
      <c r="M478" s="11"/>
      <c r="N478" s="12"/>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row>
    <row r="479" spans="2:88">
      <c r="B479" s="9"/>
      <c r="C479" s="9"/>
      <c r="D479" s="12"/>
      <c r="E479" s="12"/>
      <c r="F479" s="13"/>
      <c r="G479" s="13"/>
      <c r="H479" s="13"/>
      <c r="I479" s="13"/>
      <c r="J479" s="13"/>
      <c r="K479" s="11"/>
      <c r="L479" s="11"/>
      <c r="M479" s="11"/>
      <c r="N479" s="12"/>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row>
    <row r="480" spans="2:88">
      <c r="B480" s="9"/>
      <c r="C480" s="9"/>
      <c r="D480" s="12"/>
      <c r="E480" s="12"/>
      <c r="F480" s="13"/>
      <c r="G480" s="13"/>
      <c r="H480" s="13"/>
      <c r="I480" s="13"/>
      <c r="J480" s="13"/>
      <c r="K480" s="11"/>
      <c r="L480" s="11"/>
      <c r="M480" s="11"/>
      <c r="N480" s="12"/>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row>
    <row r="481" spans="2:88">
      <c r="B481" s="9"/>
      <c r="C481" s="9"/>
      <c r="D481" s="12"/>
      <c r="E481" s="12"/>
      <c r="F481" s="13"/>
      <c r="G481" s="13"/>
      <c r="H481" s="13"/>
      <c r="I481" s="13"/>
      <c r="J481" s="13"/>
      <c r="K481" s="11"/>
      <c r="L481" s="11"/>
      <c r="M481" s="11"/>
      <c r="N481" s="12"/>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row>
    <row r="482" spans="2:88">
      <c r="B482" s="9"/>
      <c r="C482" s="9"/>
      <c r="D482" s="12"/>
      <c r="E482" s="12"/>
      <c r="F482" s="13"/>
      <c r="G482" s="13"/>
      <c r="H482" s="13"/>
      <c r="I482" s="13"/>
      <c r="J482" s="13"/>
      <c r="K482" s="11"/>
      <c r="L482" s="11"/>
      <c r="M482" s="11"/>
      <c r="N482" s="1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row>
    <row r="483" spans="2:88">
      <c r="B483" s="9"/>
      <c r="C483" s="9"/>
      <c r="D483" s="12"/>
      <c r="E483" s="12"/>
      <c r="F483" s="13"/>
      <c r="G483" s="13"/>
      <c r="H483" s="13"/>
      <c r="I483" s="13"/>
      <c r="J483" s="13"/>
      <c r="K483" s="11"/>
      <c r="L483" s="11"/>
      <c r="M483" s="11"/>
      <c r="N483" s="12"/>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row>
    <row r="484" spans="2:88">
      <c r="B484" s="9"/>
      <c r="C484" s="9"/>
      <c r="D484" s="12"/>
      <c r="E484" s="12"/>
      <c r="F484" s="13"/>
      <c r="G484" s="13"/>
      <c r="H484" s="13"/>
      <c r="I484" s="13"/>
      <c r="J484" s="13"/>
      <c r="K484" s="11"/>
      <c r="L484" s="11"/>
      <c r="M484" s="11"/>
      <c r="N484" s="12"/>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row>
    <row r="485" spans="2:88">
      <c r="B485" s="9"/>
      <c r="C485" s="9"/>
      <c r="D485" s="12"/>
      <c r="E485" s="12"/>
      <c r="F485" s="13"/>
      <c r="G485" s="13"/>
      <c r="H485" s="13"/>
      <c r="I485" s="13"/>
      <c r="J485" s="13"/>
      <c r="K485" s="11"/>
      <c r="L485" s="11"/>
      <c r="M485" s="11"/>
      <c r="N485" s="12"/>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row>
    <row r="486" spans="2:88">
      <c r="B486" s="9"/>
      <c r="C486" s="9"/>
      <c r="D486" s="12"/>
      <c r="E486" s="12"/>
      <c r="F486" s="13"/>
      <c r="G486" s="13"/>
      <c r="H486" s="13"/>
      <c r="I486" s="13"/>
      <c r="J486" s="13"/>
      <c r="K486" s="11"/>
      <c r="L486" s="11"/>
      <c r="M486" s="11"/>
      <c r="N486" s="12"/>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row>
    <row r="487" spans="2:88">
      <c r="B487" s="9"/>
      <c r="C487" s="9"/>
      <c r="D487" s="12"/>
      <c r="E487" s="12"/>
      <c r="F487" s="13"/>
      <c r="G487" s="13"/>
      <c r="H487" s="13"/>
      <c r="I487" s="13"/>
      <c r="J487" s="13"/>
      <c r="K487" s="11"/>
      <c r="L487" s="11"/>
      <c r="M487" s="11"/>
      <c r="N487" s="12"/>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row>
    <row r="488" spans="2:88">
      <c r="B488" s="9"/>
      <c r="C488" s="9"/>
      <c r="D488" s="12"/>
      <c r="E488" s="12"/>
      <c r="F488" s="13"/>
      <c r="G488" s="13"/>
      <c r="H488" s="13"/>
      <c r="I488" s="13"/>
      <c r="J488" s="13"/>
      <c r="K488" s="11"/>
      <c r="L488" s="11"/>
      <c r="M488" s="11"/>
      <c r="N488" s="12"/>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row>
    <row r="489" spans="2:88">
      <c r="B489" s="9"/>
      <c r="C489" s="9"/>
      <c r="D489" s="12"/>
      <c r="E489" s="12"/>
      <c r="F489" s="13"/>
      <c r="G489" s="13"/>
      <c r="H489" s="13"/>
      <c r="I489" s="13"/>
      <c r="J489" s="13"/>
      <c r="K489" s="11"/>
      <c r="L489" s="11"/>
      <c r="M489" s="11"/>
      <c r="N489" s="12"/>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row>
    <row r="490" spans="2:88">
      <c r="B490" s="9"/>
      <c r="C490" s="9"/>
      <c r="D490" s="12"/>
      <c r="E490" s="12"/>
      <c r="F490" s="13"/>
      <c r="G490" s="13"/>
      <c r="H490" s="13"/>
      <c r="I490" s="13"/>
      <c r="J490" s="13"/>
      <c r="K490" s="11"/>
      <c r="L490" s="11"/>
      <c r="M490" s="11"/>
      <c r="N490" s="12"/>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row>
    <row r="491" spans="2:88">
      <c r="B491" s="9"/>
      <c r="C491" s="9"/>
      <c r="D491" s="12"/>
      <c r="E491" s="12"/>
      <c r="F491" s="13"/>
      <c r="G491" s="13"/>
      <c r="H491" s="13"/>
      <c r="I491" s="13"/>
      <c r="J491" s="13"/>
      <c r="K491" s="11"/>
      <c r="L491" s="11"/>
      <c r="M491" s="11"/>
      <c r="N491" s="12"/>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row>
    <row r="492" spans="2:88">
      <c r="B492" s="9"/>
      <c r="C492" s="9"/>
      <c r="D492" s="12"/>
      <c r="E492" s="12"/>
      <c r="F492" s="13"/>
      <c r="G492" s="13"/>
      <c r="H492" s="13"/>
      <c r="I492" s="13"/>
      <c r="J492" s="13"/>
      <c r="K492" s="11"/>
      <c r="L492" s="11"/>
      <c r="M492" s="11"/>
      <c r="N492" s="1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row>
    <row r="493" spans="2:88">
      <c r="B493" s="9"/>
      <c r="C493" s="9"/>
      <c r="D493" s="12"/>
      <c r="E493" s="12"/>
      <c r="F493" s="13"/>
      <c r="G493" s="13"/>
      <c r="H493" s="13"/>
      <c r="I493" s="13"/>
      <c r="J493" s="13"/>
      <c r="K493" s="11"/>
      <c r="L493" s="11"/>
      <c r="M493" s="11"/>
      <c r="N493" s="12"/>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row>
    <row r="494" spans="2:88">
      <c r="B494" s="9"/>
      <c r="C494" s="9"/>
      <c r="D494" s="12"/>
      <c r="E494" s="12"/>
      <c r="F494" s="13"/>
      <c r="G494" s="13"/>
      <c r="H494" s="13"/>
      <c r="I494" s="13"/>
      <c r="J494" s="13"/>
      <c r="K494" s="11"/>
      <c r="L494" s="11"/>
      <c r="M494" s="11"/>
      <c r="N494" s="12"/>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row>
    <row r="495" spans="2:88">
      <c r="B495" s="9"/>
      <c r="C495" s="9"/>
      <c r="D495" s="12"/>
      <c r="E495" s="12"/>
      <c r="F495" s="13"/>
      <c r="G495" s="13"/>
      <c r="H495" s="13"/>
      <c r="I495" s="13"/>
      <c r="J495" s="13"/>
      <c r="K495" s="11"/>
      <c r="L495" s="11"/>
      <c r="M495" s="11"/>
      <c r="N495" s="12"/>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row>
    <row r="496" spans="2:88">
      <c r="B496" s="9"/>
      <c r="C496" s="9"/>
      <c r="D496" s="12"/>
      <c r="E496" s="12"/>
      <c r="F496" s="13"/>
      <c r="G496" s="13"/>
      <c r="H496" s="13"/>
      <c r="I496" s="13"/>
      <c r="J496" s="13"/>
      <c r="K496" s="11"/>
      <c r="L496" s="11"/>
      <c r="M496" s="11"/>
      <c r="N496" s="12"/>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row>
    <row r="497" spans="2:88">
      <c r="B497" s="9"/>
      <c r="C497" s="9"/>
      <c r="D497" s="12"/>
      <c r="E497" s="12"/>
      <c r="F497" s="13"/>
      <c r="G497" s="13"/>
      <c r="H497" s="13"/>
      <c r="I497" s="13"/>
      <c r="J497" s="13"/>
      <c r="K497" s="11"/>
      <c r="L497" s="11"/>
      <c r="M497" s="11"/>
      <c r="N497" s="12"/>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row>
    <row r="498" spans="2:88">
      <c r="B498" s="9"/>
      <c r="C498" s="9"/>
      <c r="D498" s="12"/>
      <c r="E498" s="12"/>
      <c r="F498" s="13"/>
      <c r="G498" s="13"/>
      <c r="H498" s="13"/>
      <c r="I498" s="13"/>
      <c r="J498" s="13"/>
      <c r="K498" s="11"/>
      <c r="L498" s="11"/>
      <c r="M498" s="11"/>
      <c r="N498" s="12"/>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row>
    <row r="499" spans="2:88">
      <c r="B499" s="9"/>
      <c r="C499" s="9"/>
      <c r="D499" s="12"/>
      <c r="E499" s="12"/>
      <c r="F499" s="13"/>
      <c r="G499" s="13"/>
      <c r="H499" s="13"/>
      <c r="I499" s="13"/>
      <c r="J499" s="13"/>
      <c r="K499" s="11"/>
      <c r="L499" s="11"/>
      <c r="M499" s="11"/>
      <c r="N499" s="12"/>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row>
    <row r="500" spans="2:88">
      <c r="B500" s="9"/>
      <c r="C500" s="9"/>
      <c r="D500" s="12"/>
      <c r="E500" s="12"/>
      <c r="F500" s="13"/>
      <c r="G500" s="13"/>
      <c r="H500" s="13"/>
      <c r="I500" s="13"/>
      <c r="J500" s="13"/>
      <c r="K500" s="11"/>
      <c r="L500" s="11"/>
      <c r="M500" s="11"/>
      <c r="N500" s="12"/>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row>
    <row r="501" spans="2:88">
      <c r="B501" s="9"/>
      <c r="C501" s="9"/>
      <c r="D501" s="12"/>
      <c r="E501" s="12"/>
      <c r="F501" s="13"/>
      <c r="G501" s="13"/>
      <c r="H501" s="13"/>
      <c r="I501" s="13"/>
      <c r="J501" s="13"/>
      <c r="K501" s="11"/>
      <c r="L501" s="11"/>
      <c r="M501" s="11"/>
      <c r="N501" s="12"/>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row>
    <row r="502" spans="2:88">
      <c r="B502" s="9"/>
      <c r="C502" s="9"/>
      <c r="D502" s="12"/>
      <c r="E502" s="12"/>
      <c r="F502" s="13"/>
      <c r="G502" s="13"/>
      <c r="H502" s="13"/>
      <c r="I502" s="13"/>
      <c r="J502" s="13"/>
      <c r="K502" s="11"/>
      <c r="L502" s="11"/>
      <c r="M502" s="11"/>
      <c r="N502" s="1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row>
    <row r="503" spans="2:88">
      <c r="B503" s="9"/>
      <c r="C503" s="9"/>
      <c r="D503" s="12"/>
      <c r="E503" s="12"/>
      <c r="F503" s="13"/>
      <c r="G503" s="13"/>
      <c r="H503" s="13"/>
      <c r="I503" s="13"/>
      <c r="J503" s="13"/>
      <c r="K503" s="11"/>
      <c r="L503" s="11"/>
      <c r="M503" s="11"/>
      <c r="N503" s="12"/>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row>
    <row r="504" spans="2:88">
      <c r="B504" s="9"/>
      <c r="C504" s="9"/>
      <c r="D504" s="12"/>
      <c r="E504" s="12"/>
      <c r="F504" s="13"/>
      <c r="G504" s="13"/>
      <c r="H504" s="13"/>
      <c r="I504" s="13"/>
      <c r="J504" s="13"/>
      <c r="K504" s="11"/>
      <c r="L504" s="11"/>
      <c r="M504" s="11"/>
      <c r="N504" s="12"/>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row>
    <row r="505" spans="2:88">
      <c r="B505" s="9"/>
      <c r="C505" s="9"/>
      <c r="D505" s="12"/>
      <c r="E505" s="12"/>
      <c r="F505" s="13"/>
      <c r="G505" s="13"/>
      <c r="H505" s="13"/>
      <c r="I505" s="13"/>
      <c r="J505" s="13"/>
      <c r="K505" s="11"/>
      <c r="L505" s="11"/>
      <c r="M505" s="11"/>
      <c r="N505" s="12"/>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row>
    <row r="506" spans="2:88">
      <c r="B506" s="9"/>
      <c r="C506" s="9"/>
      <c r="D506" s="12"/>
      <c r="E506" s="12"/>
      <c r="F506" s="13"/>
      <c r="G506" s="13"/>
      <c r="H506" s="13"/>
      <c r="I506" s="13"/>
      <c r="J506" s="13"/>
      <c r="K506" s="11"/>
      <c r="L506" s="11"/>
      <c r="M506" s="11"/>
      <c r="N506" s="12"/>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row>
    <row r="507" spans="2:88">
      <c r="B507" s="9"/>
      <c r="C507" s="9"/>
      <c r="D507" s="12"/>
      <c r="E507" s="12"/>
      <c r="F507" s="13"/>
      <c r="G507" s="13"/>
      <c r="H507" s="13"/>
      <c r="I507" s="13"/>
      <c r="J507" s="13"/>
      <c r="K507" s="11"/>
      <c r="L507" s="11"/>
      <c r="M507" s="11"/>
      <c r="N507" s="12"/>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row>
    <row r="508" spans="2:88">
      <c r="B508" s="9"/>
      <c r="C508" s="9"/>
      <c r="D508" s="12"/>
      <c r="E508" s="12"/>
      <c r="F508" s="13"/>
      <c r="G508" s="13"/>
      <c r="H508" s="13"/>
      <c r="I508" s="13"/>
      <c r="J508" s="13"/>
      <c r="K508" s="11"/>
      <c r="L508" s="11"/>
      <c r="M508" s="11"/>
      <c r="N508" s="12"/>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row>
    <row r="509" spans="2:88">
      <c r="B509" s="9"/>
      <c r="C509" s="9"/>
      <c r="D509" s="12"/>
      <c r="E509" s="12"/>
      <c r="F509" s="13"/>
      <c r="G509" s="13"/>
      <c r="H509" s="13"/>
      <c r="I509" s="13"/>
      <c r="J509" s="13"/>
      <c r="K509" s="11"/>
      <c r="L509" s="11"/>
      <c r="M509" s="11"/>
      <c r="N509" s="12"/>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row>
    <row r="510" spans="2:88">
      <c r="B510" s="9"/>
      <c r="C510" s="9"/>
      <c r="D510" s="12"/>
      <c r="E510" s="12"/>
      <c r="F510" s="13"/>
      <c r="G510" s="13"/>
      <c r="H510" s="13"/>
      <c r="I510" s="13"/>
      <c r="J510" s="13"/>
      <c r="K510" s="11"/>
      <c r="L510" s="11"/>
      <c r="M510" s="11"/>
      <c r="N510" s="12"/>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row>
    <row r="511" spans="2:88">
      <c r="B511" s="9"/>
      <c r="C511" s="9"/>
      <c r="D511" s="12"/>
      <c r="E511" s="12"/>
      <c r="F511" s="13"/>
      <c r="G511" s="13"/>
      <c r="H511" s="13"/>
      <c r="I511" s="13"/>
      <c r="J511" s="13"/>
      <c r="K511" s="11"/>
      <c r="L511" s="11"/>
      <c r="M511" s="11"/>
      <c r="N511" s="12"/>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row>
    <row r="512" spans="2:88">
      <c r="B512" s="9"/>
      <c r="C512" s="9"/>
      <c r="D512" s="12"/>
      <c r="E512" s="12"/>
      <c r="F512" s="13"/>
      <c r="G512" s="13"/>
      <c r="H512" s="13"/>
      <c r="I512" s="13"/>
      <c r="J512" s="13"/>
      <c r="K512" s="11"/>
      <c r="L512" s="11"/>
      <c r="M512" s="11"/>
      <c r="N512" s="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row>
    <row r="513" spans="2:88">
      <c r="B513" s="9"/>
      <c r="C513" s="9"/>
      <c r="D513" s="12"/>
      <c r="E513" s="12"/>
      <c r="F513" s="13"/>
      <c r="G513" s="13"/>
      <c r="H513" s="13"/>
      <c r="I513" s="13"/>
      <c r="J513" s="13"/>
      <c r="K513" s="11"/>
      <c r="L513" s="11"/>
      <c r="M513" s="11"/>
      <c r="N513" s="12"/>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row>
    <row r="514" spans="2:88">
      <c r="B514" s="9"/>
      <c r="C514" s="9"/>
      <c r="D514" s="12"/>
      <c r="E514" s="12"/>
      <c r="F514" s="13"/>
      <c r="G514" s="13"/>
      <c r="H514" s="13"/>
      <c r="I514" s="13"/>
      <c r="J514" s="13"/>
      <c r="K514" s="11"/>
      <c r="L514" s="11"/>
      <c r="M514" s="11"/>
      <c r="N514" s="12"/>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row>
    <row r="515" spans="2:88">
      <c r="B515" s="9"/>
      <c r="C515" s="9"/>
      <c r="D515" s="12"/>
      <c r="E515" s="12"/>
      <c r="F515" s="13"/>
      <c r="G515" s="13"/>
      <c r="H515" s="13"/>
      <c r="I515" s="13"/>
      <c r="J515" s="13"/>
      <c r="K515" s="11"/>
      <c r="L515" s="11"/>
      <c r="M515" s="11"/>
      <c r="N515" s="12"/>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row>
    <row r="516" spans="2:88">
      <c r="B516" s="9"/>
      <c r="C516" s="9"/>
      <c r="D516" s="12"/>
      <c r="E516" s="12"/>
      <c r="F516" s="13"/>
      <c r="G516" s="13"/>
      <c r="H516" s="13"/>
      <c r="I516" s="13"/>
      <c r="J516" s="13"/>
      <c r="K516" s="11"/>
      <c r="L516" s="11"/>
      <c r="M516" s="11"/>
      <c r="N516" s="12"/>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row>
    <row r="517" spans="2:88">
      <c r="B517" s="9"/>
      <c r="C517" s="9"/>
      <c r="D517" s="12"/>
      <c r="E517" s="12"/>
      <c r="F517" s="13"/>
      <c r="G517" s="13"/>
      <c r="H517" s="13"/>
      <c r="I517" s="13"/>
      <c r="J517" s="13"/>
      <c r="K517" s="11"/>
      <c r="L517" s="11"/>
      <c r="M517" s="11"/>
      <c r="N517" s="12"/>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row>
    <row r="518" spans="2:88">
      <c r="B518" s="9"/>
      <c r="C518" s="9"/>
      <c r="D518" s="12"/>
      <c r="E518" s="12"/>
      <c r="F518" s="13"/>
      <c r="G518" s="13"/>
      <c r="H518" s="13"/>
      <c r="I518" s="13"/>
      <c r="J518" s="13"/>
      <c r="K518" s="11"/>
      <c r="L518" s="11"/>
      <c r="M518" s="11"/>
      <c r="N518" s="12"/>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row>
    <row r="519" spans="2:88">
      <c r="B519" s="9"/>
      <c r="C519" s="9"/>
      <c r="D519" s="12"/>
      <c r="E519" s="12"/>
      <c r="F519" s="13"/>
      <c r="G519" s="13"/>
      <c r="H519" s="13"/>
      <c r="I519" s="13"/>
      <c r="J519" s="13"/>
      <c r="K519" s="11"/>
      <c r="L519" s="11"/>
      <c r="M519" s="11"/>
      <c r="N519" s="12"/>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row>
    <row r="520" spans="2:88">
      <c r="B520" s="9"/>
      <c r="C520" s="9"/>
      <c r="D520" s="12"/>
      <c r="E520" s="12"/>
      <c r="F520" s="13"/>
      <c r="G520" s="13"/>
      <c r="H520" s="13"/>
      <c r="I520" s="13"/>
      <c r="J520" s="13"/>
      <c r="K520" s="11"/>
      <c r="L520" s="11"/>
      <c r="M520" s="11"/>
      <c r="N520" s="12"/>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row>
    <row r="521" spans="2:88">
      <c r="B521" s="9"/>
      <c r="C521" s="9"/>
      <c r="D521" s="9"/>
      <c r="E521" s="9"/>
      <c r="F521" s="8"/>
      <c r="G521" s="8"/>
      <c r="H521" s="8"/>
      <c r="I521" s="8"/>
      <c r="J521" s="8"/>
      <c r="K521" s="7"/>
      <c r="L521" s="7"/>
      <c r="M521" s="11"/>
      <c r="N521" s="12"/>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row>
    <row r="522" spans="2:88">
      <c r="B522" s="9"/>
      <c r="C522" s="9"/>
      <c r="D522" s="9"/>
      <c r="E522" s="9"/>
      <c r="F522" s="8"/>
      <c r="G522" s="8"/>
      <c r="H522" s="8"/>
      <c r="I522" s="8"/>
      <c r="J522" s="8"/>
      <c r="K522" s="7"/>
      <c r="L522" s="7"/>
      <c r="M522" s="11"/>
      <c r="N522" s="1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row>
    <row r="523" spans="2:88">
      <c r="B523" s="9"/>
      <c r="C523" s="9"/>
      <c r="D523" s="9"/>
      <c r="E523" s="9"/>
      <c r="F523" s="8"/>
      <c r="G523" s="8"/>
      <c r="H523" s="8"/>
      <c r="I523" s="8"/>
      <c r="J523" s="8"/>
      <c r="K523" s="7"/>
      <c r="L523" s="7"/>
      <c r="M523" s="11"/>
      <c r="N523" s="12"/>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row>
    <row r="524" spans="2:88">
      <c r="B524" s="9"/>
      <c r="C524" s="9"/>
      <c r="D524" s="9"/>
      <c r="E524" s="9"/>
      <c r="F524" s="8"/>
      <c r="G524" s="8"/>
      <c r="H524" s="8"/>
      <c r="I524" s="8"/>
      <c r="J524" s="8"/>
      <c r="K524" s="7"/>
      <c r="L524" s="7"/>
      <c r="M524" s="11"/>
      <c r="N524" s="12"/>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row>
    <row r="525" spans="2:88">
      <c r="B525" s="9"/>
      <c r="C525" s="9"/>
      <c r="D525" s="9"/>
      <c r="E525" s="9"/>
      <c r="F525" s="8"/>
      <c r="G525" s="8"/>
      <c r="H525" s="8"/>
      <c r="I525" s="8"/>
      <c r="J525" s="8"/>
      <c r="K525" s="7"/>
      <c r="L525" s="7"/>
      <c r="M525" s="11"/>
      <c r="N525" s="12"/>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row>
    <row r="526" spans="2:88">
      <c r="B526" s="9"/>
      <c r="C526" s="9"/>
      <c r="D526" s="9"/>
      <c r="E526" s="9"/>
      <c r="F526" s="8"/>
      <c r="G526" s="8"/>
      <c r="H526" s="8"/>
      <c r="I526" s="8"/>
      <c r="J526" s="8"/>
      <c r="K526" s="7"/>
      <c r="L526" s="7"/>
      <c r="M526" s="11"/>
      <c r="N526" s="12"/>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row>
    <row r="527" spans="2:88">
      <c r="B527" s="9"/>
      <c r="C527" s="9"/>
      <c r="D527" s="9"/>
      <c r="E527" s="9"/>
      <c r="F527" s="8"/>
      <c r="G527" s="8"/>
      <c r="H527" s="8"/>
      <c r="I527" s="8"/>
      <c r="J527" s="8"/>
      <c r="K527" s="7"/>
      <c r="L527" s="7"/>
      <c r="M527" s="11"/>
      <c r="N527" s="12"/>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row>
    <row r="528" spans="2:88">
      <c r="B528" s="9"/>
      <c r="C528" s="9"/>
      <c r="D528" s="9"/>
      <c r="E528" s="9"/>
      <c r="F528" s="8"/>
      <c r="G528" s="8"/>
      <c r="H528" s="8"/>
      <c r="I528" s="8"/>
      <c r="J528" s="8"/>
      <c r="K528" s="7"/>
      <c r="L528" s="7"/>
      <c r="M528" s="11"/>
      <c r="N528" s="12"/>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row>
    <row r="529" spans="2:88">
      <c r="B529" s="9"/>
      <c r="C529" s="9"/>
      <c r="D529" s="9"/>
      <c r="E529" s="9"/>
      <c r="F529" s="8"/>
      <c r="G529" s="8"/>
      <c r="H529" s="8"/>
      <c r="I529" s="8"/>
      <c r="J529" s="8"/>
      <c r="K529" s="7"/>
      <c r="L529" s="7"/>
      <c r="M529" s="11"/>
      <c r="N529" s="12"/>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row>
    <row r="530" spans="2:88">
      <c r="B530" s="9"/>
      <c r="C530" s="9"/>
      <c r="D530" s="9"/>
      <c r="E530" s="9"/>
      <c r="F530" s="8"/>
      <c r="G530" s="8"/>
      <c r="H530" s="8"/>
      <c r="I530" s="8"/>
      <c r="J530" s="8"/>
      <c r="K530" s="7"/>
      <c r="L530" s="7"/>
      <c r="M530" s="11"/>
      <c r="N530" s="12"/>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row>
    <row r="531" spans="2:88">
      <c r="B531" s="9"/>
      <c r="C531" s="9"/>
      <c r="D531" s="9"/>
      <c r="E531" s="9"/>
      <c r="F531" s="8"/>
      <c r="G531" s="8"/>
      <c r="H531" s="8"/>
      <c r="I531" s="8"/>
      <c r="J531" s="8"/>
      <c r="K531" s="7"/>
      <c r="L531" s="7"/>
      <c r="M531" s="11"/>
      <c r="N531" s="12"/>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row>
    <row r="532" spans="2:88">
      <c r="B532" s="9"/>
      <c r="C532" s="9"/>
      <c r="D532" s="9"/>
      <c r="E532" s="9"/>
      <c r="F532" s="8"/>
      <c r="G532" s="8"/>
      <c r="H532" s="8"/>
      <c r="I532" s="8"/>
      <c r="J532" s="8"/>
      <c r="K532" s="7"/>
      <c r="L532" s="7"/>
      <c r="M532" s="11"/>
      <c r="N532" s="1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row>
    <row r="533" spans="2:88">
      <c r="B533" s="9"/>
      <c r="C533" s="9"/>
      <c r="D533" s="9"/>
      <c r="E533" s="9"/>
      <c r="F533" s="8"/>
      <c r="G533" s="8"/>
      <c r="H533" s="8"/>
      <c r="I533" s="8"/>
      <c r="J533" s="8"/>
      <c r="K533" s="7"/>
      <c r="L533" s="7"/>
      <c r="M533" s="11"/>
      <c r="N533" s="12"/>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row>
    <row r="534" spans="2:88">
      <c r="B534" s="9"/>
      <c r="C534" s="9"/>
      <c r="D534" s="9"/>
      <c r="E534" s="9"/>
      <c r="F534" s="8"/>
      <c r="G534" s="8"/>
      <c r="H534" s="8"/>
      <c r="I534" s="8"/>
      <c r="J534" s="8"/>
      <c r="K534" s="7"/>
      <c r="L534" s="7"/>
      <c r="M534" s="11"/>
      <c r="N534" s="12"/>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row>
    <row r="535" spans="2:88">
      <c r="B535" s="9"/>
      <c r="C535" s="9"/>
      <c r="D535" s="9"/>
      <c r="E535" s="9"/>
      <c r="F535" s="8"/>
      <c r="G535" s="8"/>
      <c r="H535" s="8"/>
      <c r="I535" s="8"/>
      <c r="J535" s="8"/>
      <c r="K535" s="7"/>
      <c r="L535" s="7"/>
      <c r="M535" s="11"/>
      <c r="N535" s="12"/>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row>
    <row r="536" spans="2:88">
      <c r="B536" s="9"/>
      <c r="C536" s="9"/>
      <c r="D536" s="9"/>
      <c r="E536" s="9"/>
      <c r="F536" s="8"/>
      <c r="G536" s="8"/>
      <c r="H536" s="8"/>
      <c r="I536" s="8"/>
      <c r="J536" s="8"/>
      <c r="K536" s="7"/>
      <c r="L536" s="7"/>
      <c r="M536" s="11"/>
      <c r="N536" s="12"/>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row>
    <row r="537" spans="2:88">
      <c r="B537" s="9"/>
      <c r="C537" s="9"/>
      <c r="D537" s="9"/>
      <c r="E537" s="9"/>
      <c r="F537" s="8"/>
      <c r="G537" s="8"/>
      <c r="H537" s="8"/>
      <c r="I537" s="8"/>
      <c r="J537" s="8"/>
      <c r="K537" s="7"/>
      <c r="L537" s="7"/>
      <c r="M537" s="11"/>
      <c r="N537" s="12"/>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row>
    <row r="538" spans="2:88">
      <c r="B538" s="9"/>
      <c r="C538" s="9"/>
      <c r="D538" s="9"/>
      <c r="E538" s="9"/>
      <c r="F538" s="8"/>
      <c r="G538" s="8"/>
      <c r="H538" s="8"/>
      <c r="I538" s="8"/>
      <c r="J538" s="8"/>
      <c r="K538" s="7"/>
      <c r="L538" s="7"/>
      <c r="M538" s="11"/>
      <c r="N538" s="12"/>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row>
    <row r="539" spans="2:88">
      <c r="B539" s="9"/>
      <c r="C539" s="9"/>
      <c r="D539" s="9"/>
      <c r="E539" s="9"/>
      <c r="F539" s="8"/>
      <c r="G539" s="8"/>
      <c r="H539" s="8"/>
      <c r="I539" s="8"/>
      <c r="J539" s="8"/>
      <c r="K539" s="7"/>
      <c r="L539" s="7"/>
      <c r="M539" s="11"/>
      <c r="N539" s="12"/>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row>
    <row r="540" spans="2:88">
      <c r="B540" s="9"/>
      <c r="C540" s="9"/>
      <c r="D540" s="9"/>
      <c r="E540" s="9"/>
      <c r="F540" s="8"/>
      <c r="G540" s="8"/>
      <c r="H540" s="8"/>
      <c r="I540" s="8"/>
      <c r="J540" s="8"/>
      <c r="K540" s="7"/>
      <c r="L540" s="7"/>
      <c r="M540" s="11"/>
      <c r="N540" s="12"/>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row>
    <row r="541" spans="2:88">
      <c r="B541" s="9"/>
      <c r="C541" s="9"/>
      <c r="D541" s="9"/>
      <c r="E541" s="9"/>
      <c r="F541" s="8"/>
      <c r="G541" s="8"/>
      <c r="H541" s="8"/>
      <c r="I541" s="8"/>
      <c r="J541" s="8"/>
      <c r="K541" s="7"/>
      <c r="L541" s="7"/>
      <c r="M541" s="11"/>
      <c r="N541" s="12"/>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row>
    <row r="542" spans="2:88">
      <c r="B542" s="9"/>
      <c r="C542" s="9"/>
      <c r="D542" s="9"/>
      <c r="E542" s="9"/>
      <c r="F542" s="8"/>
      <c r="G542" s="8"/>
      <c r="H542" s="8"/>
      <c r="I542" s="8"/>
      <c r="J542" s="8"/>
      <c r="K542" s="7"/>
      <c r="L542" s="7"/>
      <c r="M542" s="11"/>
      <c r="N542" s="1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row>
    <row r="543" spans="2:88">
      <c r="B543" s="9"/>
      <c r="C543" s="9"/>
      <c r="D543" s="9"/>
      <c r="E543" s="9"/>
      <c r="F543" s="8"/>
      <c r="G543" s="8"/>
      <c r="H543" s="8"/>
      <c r="I543" s="8"/>
      <c r="J543" s="8"/>
      <c r="K543" s="7"/>
      <c r="L543" s="7"/>
      <c r="M543" s="11"/>
      <c r="N543" s="12"/>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row>
    <row r="544" spans="2:88">
      <c r="B544" s="9"/>
      <c r="C544" s="9"/>
      <c r="D544" s="9"/>
      <c r="E544" s="9"/>
      <c r="F544" s="8"/>
      <c r="G544" s="8"/>
      <c r="H544" s="8"/>
      <c r="I544" s="8"/>
      <c r="J544" s="8"/>
      <c r="K544" s="7"/>
      <c r="L544" s="7"/>
      <c r="M544" s="11"/>
      <c r="N544" s="12"/>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row>
    <row r="545" spans="2:88">
      <c r="B545" s="9"/>
      <c r="C545" s="9"/>
      <c r="D545" s="9"/>
      <c r="E545" s="9"/>
      <c r="F545" s="8"/>
      <c r="G545" s="8"/>
      <c r="H545" s="8"/>
      <c r="I545" s="8"/>
      <c r="J545" s="8"/>
      <c r="K545" s="7"/>
      <c r="L545" s="7"/>
      <c r="M545" s="11"/>
      <c r="N545" s="12"/>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row>
    <row r="546" spans="2:88">
      <c r="B546" s="9"/>
      <c r="C546" s="9"/>
      <c r="D546" s="9"/>
      <c r="E546" s="9"/>
      <c r="F546" s="8"/>
      <c r="G546" s="8"/>
      <c r="H546" s="8"/>
      <c r="I546" s="8"/>
      <c r="J546" s="8"/>
      <c r="K546" s="7"/>
      <c r="L546" s="7"/>
      <c r="M546" s="11"/>
      <c r="N546" s="12"/>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row>
    <row r="547" spans="2:88">
      <c r="B547" s="9"/>
      <c r="C547" s="9"/>
      <c r="D547" s="9"/>
      <c r="E547" s="9"/>
      <c r="F547" s="8"/>
      <c r="G547" s="8"/>
      <c r="H547" s="8"/>
      <c r="I547" s="8"/>
      <c r="J547" s="8"/>
      <c r="K547" s="7"/>
      <c r="L547" s="7"/>
      <c r="M547" s="11"/>
      <c r="N547" s="12"/>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row>
    <row r="548" spans="2:88">
      <c r="B548" s="9"/>
      <c r="C548" s="9"/>
      <c r="D548" s="9"/>
      <c r="E548" s="9"/>
      <c r="F548" s="8"/>
      <c r="G548" s="8"/>
      <c r="H548" s="8"/>
      <c r="I548" s="8"/>
      <c r="J548" s="8"/>
      <c r="K548" s="7"/>
      <c r="L548" s="7"/>
      <c r="M548" s="11"/>
      <c r="N548" s="12"/>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row>
    <row r="549" spans="2:88">
      <c r="B549" s="9"/>
      <c r="C549" s="9"/>
      <c r="D549" s="9"/>
      <c r="E549" s="9"/>
      <c r="F549" s="8"/>
      <c r="G549" s="8"/>
      <c r="H549" s="8"/>
      <c r="I549" s="8"/>
      <c r="J549" s="8"/>
      <c r="K549" s="7"/>
      <c r="L549" s="7"/>
      <c r="M549" s="11"/>
      <c r="N549" s="12"/>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row>
    <row r="550" spans="2:88">
      <c r="B550" s="9"/>
      <c r="C550" s="9"/>
      <c r="D550" s="9"/>
      <c r="E550" s="9"/>
      <c r="F550" s="8"/>
      <c r="G550" s="8"/>
      <c r="H550" s="8"/>
      <c r="I550" s="8"/>
      <c r="J550" s="8"/>
      <c r="K550" s="7"/>
      <c r="L550" s="7"/>
      <c r="M550" s="11"/>
      <c r="N550" s="12"/>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row>
    <row r="551" spans="2:88">
      <c r="B551" s="9"/>
      <c r="C551" s="9"/>
      <c r="D551" s="9"/>
      <c r="E551" s="9"/>
      <c r="F551" s="8"/>
      <c r="G551" s="8"/>
      <c r="H551" s="8"/>
      <c r="I551" s="8"/>
      <c r="J551" s="8"/>
      <c r="K551" s="7"/>
      <c r="L551" s="7"/>
      <c r="M551" s="11"/>
      <c r="N551" s="12"/>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row>
    <row r="552" spans="2:88">
      <c r="B552" s="9"/>
      <c r="C552" s="9"/>
      <c r="D552" s="9"/>
      <c r="E552" s="9"/>
      <c r="F552" s="8"/>
      <c r="G552" s="8"/>
      <c r="H552" s="8"/>
      <c r="I552" s="8"/>
      <c r="J552" s="8"/>
      <c r="K552" s="7"/>
      <c r="L552" s="7"/>
      <c r="M552" s="11"/>
      <c r="N552" s="1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row>
    <row r="553" spans="2:88">
      <c r="B553" s="9"/>
      <c r="C553" s="9"/>
      <c r="D553" s="9"/>
      <c r="E553" s="9"/>
      <c r="F553" s="8"/>
      <c r="G553" s="8"/>
      <c r="H553" s="8"/>
      <c r="I553" s="8"/>
      <c r="J553" s="8"/>
      <c r="K553" s="7"/>
      <c r="L553" s="7"/>
      <c r="M553" s="11"/>
      <c r="N553" s="12"/>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row>
    <row r="554" spans="2:88">
      <c r="B554" s="9"/>
      <c r="C554" s="9"/>
      <c r="D554" s="9"/>
      <c r="E554" s="9"/>
      <c r="F554" s="8"/>
      <c r="G554" s="8"/>
      <c r="H554" s="8"/>
      <c r="I554" s="8"/>
      <c r="J554" s="8"/>
      <c r="K554" s="7"/>
      <c r="L554" s="7"/>
      <c r="M554" s="11"/>
      <c r="N554" s="12"/>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row>
    <row r="555" spans="2:88">
      <c r="B555" s="9"/>
      <c r="C555" s="9"/>
      <c r="D555" s="9"/>
      <c r="E555" s="9"/>
      <c r="F555" s="8"/>
      <c r="G555" s="8"/>
      <c r="H555" s="8"/>
      <c r="I555" s="8"/>
      <c r="J555" s="8"/>
      <c r="K555" s="7"/>
      <c r="L555" s="7"/>
      <c r="M555" s="11"/>
      <c r="N555" s="12"/>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row>
    <row r="556" spans="2:88">
      <c r="B556" s="9"/>
      <c r="C556" s="9"/>
      <c r="D556" s="9"/>
      <c r="E556" s="9"/>
      <c r="F556" s="8"/>
      <c r="G556" s="8"/>
      <c r="H556" s="8"/>
      <c r="I556" s="8"/>
      <c r="J556" s="8"/>
      <c r="K556" s="7"/>
      <c r="L556" s="7"/>
      <c r="M556" s="11"/>
      <c r="N556" s="12"/>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row>
    <row r="557" spans="2:88">
      <c r="B557" s="9"/>
      <c r="C557" s="9"/>
      <c r="D557" s="9"/>
      <c r="E557" s="9"/>
      <c r="F557" s="8"/>
      <c r="G557" s="8"/>
      <c r="H557" s="8"/>
      <c r="I557" s="8"/>
      <c r="J557" s="8"/>
      <c r="K557" s="7"/>
      <c r="L557" s="7"/>
      <c r="M557" s="11"/>
      <c r="N557" s="12"/>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row>
    <row r="558" spans="2:88">
      <c r="B558" s="9"/>
      <c r="C558" s="9"/>
      <c r="D558" s="9"/>
      <c r="E558" s="9"/>
      <c r="F558" s="8"/>
      <c r="G558" s="8"/>
      <c r="H558" s="8"/>
      <c r="I558" s="8"/>
      <c r="J558" s="8"/>
      <c r="K558" s="7"/>
      <c r="L558" s="7"/>
      <c r="M558" s="11"/>
      <c r="N558" s="12"/>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row>
    <row r="559" spans="2:88">
      <c r="B559" s="9"/>
      <c r="C559" s="9"/>
      <c r="D559" s="9"/>
      <c r="E559" s="9"/>
      <c r="F559" s="8"/>
      <c r="G559" s="8"/>
      <c r="H559" s="8"/>
      <c r="I559" s="8"/>
      <c r="J559" s="8"/>
      <c r="K559" s="7"/>
      <c r="L559" s="7"/>
      <c r="M559" s="11"/>
      <c r="N559" s="12"/>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row>
    <row r="560" spans="2:88">
      <c r="B560" s="9"/>
      <c r="C560" s="9"/>
      <c r="D560" s="9"/>
      <c r="E560" s="9"/>
      <c r="F560" s="8"/>
      <c r="G560" s="8"/>
      <c r="H560" s="8"/>
      <c r="I560" s="8"/>
      <c r="J560" s="8"/>
      <c r="K560" s="7"/>
      <c r="L560" s="7"/>
      <c r="M560" s="11"/>
      <c r="N560" s="12"/>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row>
    <row r="561" spans="2:88">
      <c r="B561" s="9"/>
      <c r="C561" s="9"/>
      <c r="D561" s="9"/>
      <c r="E561" s="9"/>
      <c r="F561" s="8"/>
      <c r="G561" s="8"/>
      <c r="H561" s="8"/>
      <c r="I561" s="8"/>
      <c r="J561" s="8"/>
      <c r="K561" s="7"/>
      <c r="L561" s="7"/>
      <c r="M561" s="11"/>
      <c r="N561" s="12"/>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row>
    <row r="562" spans="2:88">
      <c r="B562" s="9"/>
      <c r="C562" s="9"/>
      <c r="D562" s="9"/>
      <c r="E562" s="9"/>
      <c r="F562" s="8"/>
      <c r="G562" s="8"/>
      <c r="H562" s="8"/>
      <c r="I562" s="8"/>
      <c r="J562" s="8"/>
      <c r="K562" s="7"/>
      <c r="L562" s="7"/>
      <c r="M562" s="11"/>
      <c r="N562" s="1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row>
    <row r="563" spans="2:88">
      <c r="B563" s="9"/>
      <c r="C563" s="9"/>
      <c r="D563" s="9"/>
      <c r="E563" s="9"/>
      <c r="F563" s="8"/>
      <c r="G563" s="8"/>
      <c r="H563" s="8"/>
      <c r="I563" s="8"/>
      <c r="J563" s="8"/>
      <c r="K563" s="7"/>
      <c r="L563" s="7"/>
      <c r="M563" s="11"/>
      <c r="N563" s="12"/>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row>
    <row r="564" spans="2:88">
      <c r="B564" s="9"/>
      <c r="C564" s="9"/>
      <c r="D564" s="9"/>
      <c r="E564" s="9"/>
      <c r="F564" s="8"/>
      <c r="G564" s="8"/>
      <c r="H564" s="8"/>
      <c r="I564" s="8"/>
      <c r="J564" s="8"/>
      <c r="K564" s="7"/>
      <c r="L564" s="7"/>
      <c r="M564" s="11"/>
      <c r="N564" s="12"/>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row>
    <row r="565" spans="2:88">
      <c r="B565" s="9"/>
      <c r="C565" s="9"/>
      <c r="D565" s="9"/>
      <c r="E565" s="9"/>
      <c r="F565" s="8"/>
      <c r="G565" s="8"/>
      <c r="H565" s="8"/>
      <c r="I565" s="8"/>
      <c r="J565" s="8"/>
      <c r="K565" s="7"/>
      <c r="L565" s="7"/>
      <c r="M565" s="11"/>
      <c r="N565" s="12"/>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row>
    <row r="566" spans="2:88">
      <c r="B566" s="9"/>
      <c r="C566" s="9"/>
      <c r="D566" s="9"/>
      <c r="E566" s="9"/>
      <c r="F566" s="8"/>
      <c r="G566" s="8"/>
      <c r="H566" s="8"/>
      <c r="I566" s="8"/>
      <c r="J566" s="8"/>
      <c r="K566" s="7"/>
      <c r="L566" s="7"/>
      <c r="M566" s="11"/>
      <c r="N566" s="12"/>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row>
    <row r="567" spans="2:88">
      <c r="B567" s="9"/>
      <c r="C567" s="9"/>
      <c r="D567" s="9"/>
      <c r="E567" s="9"/>
      <c r="F567" s="8"/>
      <c r="G567" s="8"/>
      <c r="H567" s="8"/>
      <c r="I567" s="8"/>
      <c r="J567" s="8"/>
      <c r="K567" s="7"/>
      <c r="L567" s="7"/>
      <c r="M567" s="11"/>
      <c r="N567" s="12"/>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row>
    <row r="568" spans="2:88">
      <c r="B568" s="9"/>
      <c r="C568" s="9"/>
      <c r="D568" s="9"/>
      <c r="E568" s="9"/>
      <c r="F568" s="8"/>
      <c r="G568" s="8"/>
      <c r="H568" s="8"/>
      <c r="I568" s="8"/>
      <c r="J568" s="8"/>
      <c r="K568" s="7"/>
      <c r="L568" s="7"/>
      <c r="M568" s="11"/>
      <c r="N568" s="12"/>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row>
    <row r="569" spans="2:88">
      <c r="B569" s="9"/>
      <c r="C569" s="9"/>
      <c r="D569" s="9"/>
      <c r="E569" s="9"/>
      <c r="F569" s="8"/>
      <c r="G569" s="8"/>
      <c r="H569" s="8"/>
      <c r="I569" s="8"/>
      <c r="J569" s="8"/>
      <c r="K569" s="7"/>
      <c r="L569" s="7"/>
      <c r="M569" s="11"/>
      <c r="N569" s="12"/>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row>
    <row r="570" spans="2:88">
      <c r="B570" s="9"/>
      <c r="C570" s="9"/>
      <c r="D570" s="9"/>
      <c r="E570" s="9"/>
      <c r="F570" s="8"/>
      <c r="G570" s="8"/>
      <c r="H570" s="8"/>
      <c r="I570" s="8"/>
      <c r="J570" s="8"/>
      <c r="K570" s="7"/>
      <c r="L570" s="7"/>
      <c r="M570" s="11"/>
      <c r="N570" s="12"/>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row>
    <row r="571" spans="2:88">
      <c r="B571" s="9"/>
      <c r="C571" s="9"/>
      <c r="D571" s="9"/>
      <c r="E571" s="9"/>
      <c r="F571" s="8"/>
      <c r="G571" s="8"/>
      <c r="H571" s="8"/>
      <c r="I571" s="8"/>
      <c r="J571" s="8"/>
      <c r="K571" s="7"/>
      <c r="L571" s="7"/>
      <c r="M571" s="11"/>
      <c r="N571" s="10"/>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row>
    <row r="572" spans="2:88">
      <c r="B572" s="9"/>
      <c r="C572" s="9"/>
      <c r="D572" s="9"/>
      <c r="E572" s="9"/>
      <c r="F572" s="8"/>
      <c r="G572" s="8"/>
      <c r="H572" s="8"/>
      <c r="I572" s="8"/>
      <c r="J572" s="8"/>
      <c r="K572" s="7"/>
      <c r="L572" s="7"/>
      <c r="M572" s="11"/>
      <c r="N572" s="10"/>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row>
    <row r="573" spans="2:88">
      <c r="B573" s="9"/>
      <c r="C573" s="9"/>
      <c r="D573" s="9"/>
      <c r="E573" s="9"/>
      <c r="F573" s="8"/>
      <c r="G573" s="8"/>
      <c r="H573" s="8"/>
      <c r="I573" s="8"/>
      <c r="J573" s="8"/>
      <c r="K573" s="7"/>
      <c r="L573" s="7"/>
      <c r="M573" s="11"/>
      <c r="N573" s="10"/>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row>
    <row r="574" spans="2:88">
      <c r="B574" s="9"/>
      <c r="C574" s="9"/>
      <c r="D574" s="9"/>
      <c r="E574" s="9"/>
      <c r="F574" s="8"/>
      <c r="G574" s="8"/>
      <c r="H574" s="8"/>
      <c r="I574" s="8"/>
      <c r="J574" s="8"/>
      <c r="K574" s="7"/>
      <c r="L574" s="7"/>
      <c r="M574" s="11"/>
      <c r="N574" s="10"/>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row>
    <row r="575" spans="2:88">
      <c r="B575" s="9"/>
      <c r="C575" s="9"/>
      <c r="D575" s="9"/>
      <c r="E575" s="9"/>
      <c r="F575" s="8"/>
      <c r="G575" s="8"/>
      <c r="H575" s="8"/>
      <c r="I575" s="8"/>
      <c r="J575" s="8"/>
      <c r="K575" s="7"/>
      <c r="L575" s="7"/>
      <c r="M575" s="11"/>
      <c r="N575" s="10"/>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row>
    <row r="576" spans="2:88">
      <c r="B576" s="9"/>
      <c r="C576" s="9"/>
      <c r="D576" s="9"/>
      <c r="E576" s="9"/>
      <c r="F576" s="8"/>
      <c r="G576" s="8"/>
      <c r="H576" s="8"/>
      <c r="I576" s="8"/>
      <c r="J576" s="8"/>
      <c r="K576" s="7"/>
      <c r="L576" s="7"/>
      <c r="M576" s="11"/>
      <c r="N576" s="10"/>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row>
    <row r="577" spans="2:88">
      <c r="B577" s="9"/>
      <c r="C577" s="9"/>
      <c r="D577" s="9"/>
      <c r="E577" s="9"/>
      <c r="F577" s="8"/>
      <c r="G577" s="8"/>
      <c r="H577" s="8"/>
      <c r="I577" s="8"/>
      <c r="J577" s="8"/>
      <c r="K577" s="7"/>
      <c r="L577" s="7"/>
      <c r="M577" s="11"/>
      <c r="N577" s="10"/>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row>
    <row r="578" spans="2:88">
      <c r="B578" s="9"/>
      <c r="C578" s="9"/>
      <c r="D578" s="9"/>
      <c r="E578" s="9"/>
      <c r="F578" s="8"/>
      <c r="G578" s="8"/>
      <c r="H578" s="8"/>
      <c r="I578" s="8"/>
      <c r="J578" s="8"/>
      <c r="K578" s="7"/>
      <c r="L578" s="7"/>
      <c r="M578" s="11"/>
      <c r="N578" s="10"/>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row>
    <row r="579" spans="2:88">
      <c r="B579" s="9"/>
      <c r="C579" s="9"/>
      <c r="D579" s="9"/>
      <c r="E579" s="9"/>
      <c r="F579" s="8"/>
      <c r="G579" s="8"/>
      <c r="H579" s="8"/>
      <c r="I579" s="8"/>
      <c r="J579" s="8"/>
      <c r="K579" s="7"/>
      <c r="L579" s="7"/>
      <c r="M579" s="7"/>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row>
    <row r="580" spans="2:88">
      <c r="B580" s="9"/>
      <c r="C580" s="9"/>
      <c r="D580" s="9"/>
      <c r="E580" s="9"/>
      <c r="F580" s="8"/>
      <c r="G580" s="8"/>
      <c r="H580" s="8"/>
      <c r="I580" s="8"/>
      <c r="J580" s="8"/>
      <c r="K580" s="7"/>
      <c r="L580" s="7"/>
      <c r="M580" s="7"/>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row>
    <row r="581" spans="2:88">
      <c r="B581" s="9"/>
      <c r="C581" s="9"/>
      <c r="D581" s="9"/>
      <c r="E581" s="9"/>
      <c r="F581" s="8"/>
      <c r="G581" s="8"/>
      <c r="H581" s="8"/>
      <c r="I581" s="8"/>
      <c r="J581" s="8"/>
      <c r="K581" s="7"/>
      <c r="L581" s="7"/>
      <c r="M581" s="7"/>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row>
    <row r="582" spans="2:88">
      <c r="B582" s="9"/>
      <c r="C582" s="9"/>
      <c r="D582" s="9"/>
      <c r="E582" s="9"/>
      <c r="F582" s="8"/>
      <c r="G582" s="8"/>
      <c r="H582" s="8"/>
      <c r="I582" s="8"/>
      <c r="J582" s="8"/>
      <c r="K582" s="7"/>
      <c r="L582" s="7"/>
      <c r="M582" s="7"/>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row>
    <row r="583" spans="2:88">
      <c r="B583" s="9"/>
      <c r="C583" s="9"/>
      <c r="D583" s="9"/>
      <c r="E583" s="9"/>
      <c r="F583" s="8"/>
      <c r="G583" s="8"/>
      <c r="H583" s="8"/>
      <c r="I583" s="8"/>
      <c r="J583" s="8"/>
      <c r="K583" s="7"/>
      <c r="L583" s="7"/>
      <c r="M583" s="7"/>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row>
    <row r="584" spans="2:88">
      <c r="B584" s="9"/>
      <c r="C584" s="9"/>
      <c r="D584" s="9"/>
      <c r="E584" s="9"/>
      <c r="F584" s="8"/>
      <c r="G584" s="8"/>
      <c r="H584" s="8"/>
      <c r="I584" s="8"/>
      <c r="J584" s="8"/>
      <c r="K584" s="7"/>
      <c r="L584" s="7"/>
      <c r="M584" s="7"/>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row>
    <row r="585" spans="2:88">
      <c r="B585" s="9"/>
      <c r="C585" s="9"/>
      <c r="D585" s="9"/>
      <c r="E585" s="9"/>
      <c r="F585" s="8"/>
      <c r="G585" s="8"/>
      <c r="H585" s="8"/>
      <c r="I585" s="8"/>
      <c r="J585" s="8"/>
      <c r="K585" s="7"/>
      <c r="L585" s="7"/>
      <c r="M585" s="7"/>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row>
    <row r="586" spans="2:88">
      <c r="B586" s="9"/>
      <c r="C586" s="9"/>
      <c r="D586" s="9"/>
      <c r="E586" s="9"/>
      <c r="F586" s="8"/>
      <c r="G586" s="8"/>
      <c r="H586" s="8"/>
      <c r="I586" s="8"/>
      <c r="J586" s="8"/>
      <c r="K586" s="7"/>
      <c r="L586" s="7"/>
      <c r="M586" s="7"/>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row>
    <row r="587" spans="2:88">
      <c r="B587" s="9"/>
      <c r="C587" s="9"/>
      <c r="D587" s="9"/>
      <c r="E587" s="9"/>
      <c r="F587" s="8"/>
      <c r="G587" s="8"/>
      <c r="H587" s="8"/>
      <c r="I587" s="8"/>
      <c r="J587" s="8"/>
      <c r="K587" s="7"/>
      <c r="L587" s="7"/>
      <c r="M587" s="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row>
    <row r="588" spans="2:88">
      <c r="B588" s="9"/>
      <c r="C588" s="9"/>
      <c r="D588" s="9"/>
      <c r="E588" s="9"/>
      <c r="F588" s="8"/>
      <c r="G588" s="8"/>
      <c r="H588" s="8"/>
      <c r="I588" s="8"/>
      <c r="J588" s="8"/>
      <c r="K588" s="7"/>
      <c r="L588" s="7"/>
      <c r="M588" s="7"/>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row>
    <row r="589" spans="2:88">
      <c r="B589" s="9"/>
      <c r="C589" s="9"/>
      <c r="D589" s="9"/>
      <c r="E589" s="9"/>
      <c r="F589" s="8"/>
      <c r="G589" s="8"/>
      <c r="H589" s="8"/>
      <c r="I589" s="8"/>
      <c r="J589" s="8"/>
      <c r="K589" s="7"/>
      <c r="L589" s="7"/>
      <c r="M589" s="7"/>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row>
    <row r="590" spans="2:88">
      <c r="B590" s="9"/>
      <c r="C590" s="9"/>
      <c r="D590" s="9"/>
      <c r="E590" s="9"/>
      <c r="F590" s="8"/>
      <c r="G590" s="8"/>
      <c r="H590" s="8"/>
      <c r="I590" s="8"/>
      <c r="J590" s="8"/>
      <c r="K590" s="7"/>
      <c r="L590" s="7"/>
      <c r="M590" s="7"/>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row>
    <row r="591" spans="2:88">
      <c r="B591" s="9"/>
      <c r="C591" s="9"/>
      <c r="D591" s="9"/>
      <c r="E591" s="9"/>
      <c r="F591" s="8"/>
      <c r="G591" s="8"/>
      <c r="H591" s="8"/>
      <c r="I591" s="8"/>
      <c r="J591" s="8"/>
      <c r="K591" s="7"/>
      <c r="L591" s="7"/>
      <c r="M591" s="7"/>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row>
    <row r="592" spans="2:88">
      <c r="B592" s="9"/>
      <c r="C592" s="9"/>
      <c r="D592" s="9"/>
      <c r="E592" s="9"/>
      <c r="F592" s="8"/>
      <c r="G592" s="8"/>
      <c r="H592" s="8"/>
      <c r="I592" s="8"/>
      <c r="J592" s="8"/>
      <c r="K592" s="7"/>
      <c r="L592" s="7"/>
      <c r="M592" s="7"/>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row>
    <row r="593" spans="2:88">
      <c r="B593" s="9"/>
      <c r="C593" s="9"/>
      <c r="D593" s="9"/>
      <c r="E593" s="9"/>
      <c r="F593" s="8"/>
      <c r="G593" s="8"/>
      <c r="H593" s="8"/>
      <c r="I593" s="8"/>
      <c r="J593" s="8"/>
      <c r="K593" s="7"/>
      <c r="L593" s="7"/>
      <c r="M593" s="7"/>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row>
    <row r="594" spans="2:88">
      <c r="B594" s="9"/>
      <c r="C594" s="9"/>
      <c r="D594" s="9"/>
      <c r="E594" s="9"/>
      <c r="F594" s="8"/>
      <c r="G594" s="8"/>
      <c r="H594" s="8"/>
      <c r="I594" s="8"/>
      <c r="J594" s="8"/>
      <c r="K594" s="7"/>
      <c r="L594" s="7"/>
      <c r="M594" s="7"/>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row>
    <row r="595" spans="2:88">
      <c r="B595" s="9"/>
      <c r="C595" s="9"/>
      <c r="D595" s="9"/>
      <c r="E595" s="9"/>
      <c r="F595" s="8"/>
      <c r="G595" s="8"/>
      <c r="H595" s="8"/>
      <c r="I595" s="8"/>
      <c r="J595" s="8"/>
      <c r="K595" s="7"/>
      <c r="L595" s="7"/>
      <c r="M595" s="7"/>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row>
    <row r="596" spans="2:88">
      <c r="B596" s="9"/>
      <c r="C596" s="9"/>
      <c r="D596" s="9"/>
      <c r="E596" s="9"/>
      <c r="F596" s="8"/>
      <c r="G596" s="8"/>
      <c r="H596" s="8"/>
      <c r="I596" s="8"/>
      <c r="J596" s="8"/>
      <c r="K596" s="7"/>
      <c r="L596" s="7"/>
      <c r="M596" s="7"/>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row>
    <row r="597" spans="2:88">
      <c r="B597" s="9"/>
      <c r="C597" s="9"/>
      <c r="D597" s="9"/>
      <c r="E597" s="9"/>
      <c r="F597" s="8"/>
      <c r="G597" s="8"/>
      <c r="H597" s="8"/>
      <c r="I597" s="8"/>
      <c r="J597" s="8"/>
      <c r="K597" s="7"/>
      <c r="L597" s="7"/>
      <c r="M597" s="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row>
    <row r="598" spans="2:88">
      <c r="B598" s="9"/>
      <c r="C598" s="9"/>
      <c r="D598" s="9"/>
      <c r="E598" s="9"/>
      <c r="F598" s="8"/>
      <c r="G598" s="8"/>
      <c r="H598" s="8"/>
      <c r="I598" s="8"/>
      <c r="J598" s="8"/>
      <c r="K598" s="7"/>
      <c r="L598" s="7"/>
      <c r="M598" s="7"/>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row>
    <row r="599" spans="2:88">
      <c r="B599" s="9"/>
      <c r="C599" s="9"/>
      <c r="D599" s="9"/>
      <c r="E599" s="9"/>
      <c r="F599" s="8"/>
      <c r="G599" s="8"/>
      <c r="H599" s="8"/>
      <c r="I599" s="8"/>
      <c r="J599" s="8"/>
      <c r="K599" s="7"/>
      <c r="L599" s="7"/>
      <c r="M599" s="7"/>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row>
    <row r="600" spans="2:88">
      <c r="B600" s="9"/>
      <c r="C600" s="9"/>
      <c r="D600" s="9"/>
      <c r="E600" s="9"/>
      <c r="F600" s="8"/>
      <c r="G600" s="8"/>
      <c r="H600" s="8"/>
      <c r="I600" s="8"/>
      <c r="J600" s="8"/>
      <c r="K600" s="7"/>
      <c r="L600" s="7"/>
      <c r="M600" s="7"/>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row>
    <row r="601" spans="2:88">
      <c r="B601" s="9"/>
      <c r="C601" s="9"/>
      <c r="D601" s="9"/>
      <c r="E601" s="9"/>
      <c r="F601" s="8"/>
      <c r="G601" s="8"/>
      <c r="H601" s="8"/>
      <c r="I601" s="8"/>
      <c r="J601" s="8"/>
      <c r="K601" s="7"/>
      <c r="L601" s="7"/>
      <c r="M601" s="7"/>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row>
    <row r="602" spans="2:88">
      <c r="B602" s="9"/>
      <c r="C602" s="9"/>
      <c r="D602" s="9"/>
      <c r="E602" s="9"/>
      <c r="F602" s="8"/>
      <c r="G602" s="8"/>
      <c r="H602" s="8"/>
      <c r="I602" s="8"/>
      <c r="J602" s="8"/>
      <c r="K602" s="7"/>
      <c r="L602" s="7"/>
      <c r="M602" s="7"/>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row>
    <row r="603" spans="2:88">
      <c r="B603" s="9"/>
      <c r="C603" s="9"/>
      <c r="D603" s="9"/>
      <c r="E603" s="9"/>
      <c r="F603" s="8"/>
      <c r="G603" s="8"/>
      <c r="H603" s="8"/>
      <c r="I603" s="8"/>
      <c r="J603" s="8"/>
      <c r="K603" s="7"/>
      <c r="L603" s="7"/>
      <c r="M603" s="7"/>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row>
    <row r="604" spans="2:88">
      <c r="B604" s="9"/>
      <c r="C604" s="9"/>
      <c r="D604" s="9"/>
      <c r="E604" s="9"/>
      <c r="F604" s="8"/>
      <c r="G604" s="8"/>
      <c r="H604" s="8"/>
      <c r="I604" s="8"/>
      <c r="J604" s="8"/>
      <c r="K604" s="7"/>
      <c r="L604" s="7"/>
      <c r="M604" s="7"/>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row>
    <row r="605" spans="2:88">
      <c r="B605" s="9"/>
      <c r="C605" s="9"/>
      <c r="D605" s="9"/>
      <c r="E605" s="9"/>
      <c r="F605" s="8"/>
      <c r="G605" s="8"/>
      <c r="H605" s="8"/>
      <c r="I605" s="8"/>
      <c r="J605" s="8"/>
      <c r="K605" s="7"/>
      <c r="L605" s="7"/>
      <c r="M605" s="7"/>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row>
    <row r="606" spans="2:88">
      <c r="B606" s="9"/>
      <c r="C606" s="9"/>
      <c r="D606" s="9"/>
      <c r="E606" s="9"/>
      <c r="F606" s="8"/>
      <c r="G606" s="8"/>
      <c r="H606" s="8"/>
      <c r="I606" s="8"/>
      <c r="J606" s="8"/>
      <c r="K606" s="7"/>
      <c r="L606" s="7"/>
      <c r="M606" s="7"/>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row>
    <row r="607" spans="2:88">
      <c r="B607" s="9"/>
      <c r="C607" s="9"/>
      <c r="D607" s="9"/>
      <c r="E607" s="9"/>
      <c r="F607" s="8"/>
      <c r="G607" s="8"/>
      <c r="H607" s="8"/>
      <c r="I607" s="8"/>
      <c r="J607" s="8"/>
      <c r="K607" s="7"/>
      <c r="L607" s="7"/>
      <c r="M607" s="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row>
    <row r="608" spans="2:88">
      <c r="B608" s="9"/>
      <c r="C608" s="9"/>
      <c r="D608" s="9"/>
      <c r="E608" s="9"/>
      <c r="F608" s="8"/>
      <c r="G608" s="8"/>
      <c r="H608" s="8"/>
      <c r="I608" s="8"/>
      <c r="J608" s="8"/>
      <c r="K608" s="7"/>
      <c r="L608" s="7"/>
      <c r="M608" s="7"/>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row>
    <row r="609" spans="2:88">
      <c r="B609" s="9"/>
      <c r="C609" s="9"/>
      <c r="D609" s="9"/>
      <c r="E609" s="9"/>
      <c r="F609" s="8"/>
      <c r="G609" s="8"/>
      <c r="H609" s="8"/>
      <c r="I609" s="8"/>
      <c r="J609" s="8"/>
      <c r="K609" s="7"/>
      <c r="L609" s="7"/>
      <c r="M609" s="7"/>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row>
    <row r="610" spans="2:88">
      <c r="B610" s="9"/>
      <c r="C610" s="9"/>
      <c r="D610" s="9"/>
      <c r="E610" s="9"/>
      <c r="F610" s="8"/>
      <c r="G610" s="8"/>
      <c r="H610" s="8"/>
      <c r="I610" s="8"/>
      <c r="J610" s="8"/>
      <c r="K610" s="7"/>
      <c r="L610" s="7"/>
      <c r="M610" s="7"/>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row>
    <row r="611" spans="2:88">
      <c r="B611" s="9"/>
      <c r="C611" s="9"/>
      <c r="D611" s="9"/>
      <c r="E611" s="9"/>
      <c r="F611" s="8"/>
      <c r="G611" s="8"/>
      <c r="H611" s="8"/>
      <c r="I611" s="8"/>
      <c r="J611" s="8"/>
      <c r="K611" s="7"/>
      <c r="L611" s="7"/>
      <c r="M611" s="7"/>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row>
    <row r="612" spans="2:88">
      <c r="B612" s="9"/>
      <c r="C612" s="9"/>
      <c r="D612" s="9"/>
      <c r="E612" s="9"/>
      <c r="F612" s="8"/>
      <c r="G612" s="8"/>
      <c r="H612" s="8"/>
      <c r="I612" s="8"/>
      <c r="J612" s="8"/>
      <c r="K612" s="7"/>
      <c r="L612" s="7"/>
      <c r="M612" s="7"/>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row>
    <row r="613" spans="2:88">
      <c r="B613" s="9"/>
      <c r="C613" s="9"/>
      <c r="D613" s="9"/>
      <c r="E613" s="9"/>
      <c r="F613" s="8"/>
      <c r="G613" s="8"/>
      <c r="H613" s="8"/>
      <c r="I613" s="8"/>
      <c r="J613" s="8"/>
      <c r="K613" s="7"/>
      <c r="L613" s="7"/>
      <c r="M613" s="7"/>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row>
    <row r="614" spans="2:88">
      <c r="B614" s="9"/>
      <c r="C614" s="9"/>
      <c r="D614" s="9"/>
      <c r="E614" s="9"/>
      <c r="F614" s="8"/>
      <c r="G614" s="8"/>
      <c r="H614" s="8"/>
      <c r="I614" s="8"/>
      <c r="J614" s="8"/>
      <c r="K614" s="7"/>
      <c r="L614" s="7"/>
      <c r="M614" s="7"/>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row>
    <row r="615" spans="2:88">
      <c r="B615" s="9"/>
      <c r="C615" s="9"/>
      <c r="D615" s="9"/>
      <c r="E615" s="9"/>
      <c r="F615" s="8"/>
      <c r="G615" s="8"/>
      <c r="H615" s="8"/>
      <c r="I615" s="8"/>
      <c r="J615" s="8"/>
      <c r="K615" s="7"/>
      <c r="L615" s="7"/>
      <c r="M615" s="7"/>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row>
    <row r="616" spans="2:88">
      <c r="B616" s="9"/>
      <c r="C616" s="9"/>
      <c r="D616" s="9"/>
      <c r="E616" s="9"/>
      <c r="F616" s="8"/>
      <c r="G616" s="8"/>
      <c r="H616" s="8"/>
      <c r="I616" s="8"/>
      <c r="J616" s="8"/>
      <c r="K616" s="7"/>
      <c r="L616" s="7"/>
      <c r="M616" s="7"/>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row>
    <row r="617" spans="2:88">
      <c r="B617" s="9"/>
      <c r="C617" s="9"/>
      <c r="D617" s="9"/>
      <c r="E617" s="9"/>
      <c r="F617" s="8"/>
      <c r="G617" s="8"/>
      <c r="H617" s="8"/>
      <c r="I617" s="8"/>
      <c r="J617" s="8"/>
      <c r="K617" s="7"/>
      <c r="L617" s="7"/>
      <c r="M617" s="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row>
    <row r="618" spans="2:88">
      <c r="B618" s="9"/>
      <c r="C618" s="9"/>
      <c r="D618" s="9"/>
      <c r="E618" s="9"/>
      <c r="F618" s="8"/>
      <c r="G618" s="8"/>
      <c r="H618" s="8"/>
      <c r="I618" s="8"/>
      <c r="J618" s="8"/>
      <c r="K618" s="7"/>
      <c r="L618" s="7"/>
      <c r="M618" s="7"/>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row>
    <row r="619" spans="2:88">
      <c r="B619" s="9"/>
      <c r="C619" s="9"/>
      <c r="D619" s="9"/>
      <c r="E619" s="9"/>
      <c r="F619" s="8"/>
      <c r="G619" s="8"/>
      <c r="H619" s="8"/>
      <c r="I619" s="8"/>
      <c r="J619" s="8"/>
      <c r="K619" s="7"/>
      <c r="L619" s="7"/>
      <c r="M619" s="7"/>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row>
    <row r="620" spans="2:88">
      <c r="B620" s="9"/>
      <c r="C620" s="9"/>
      <c r="D620" s="9"/>
      <c r="E620" s="9"/>
      <c r="F620" s="8"/>
      <c r="G620" s="8"/>
      <c r="H620" s="8"/>
      <c r="I620" s="8"/>
      <c r="J620" s="8"/>
      <c r="K620" s="7"/>
      <c r="L620" s="7"/>
      <c r="M620" s="7"/>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row>
    <row r="621" spans="2:88">
      <c r="B621" s="9"/>
      <c r="C621" s="9"/>
      <c r="D621" s="9"/>
      <c r="E621" s="9"/>
      <c r="F621" s="8"/>
      <c r="G621" s="8"/>
      <c r="H621" s="8"/>
      <c r="I621" s="8"/>
      <c r="J621" s="8"/>
      <c r="K621" s="7"/>
      <c r="L621" s="7"/>
      <c r="M621" s="7"/>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row>
    <row r="622" spans="2:88">
      <c r="B622" s="9"/>
      <c r="C622" s="9"/>
      <c r="D622" s="9"/>
      <c r="E622" s="9"/>
      <c r="F622" s="8"/>
      <c r="G622" s="8"/>
      <c r="H622" s="8"/>
      <c r="I622" s="8"/>
      <c r="J622" s="8"/>
      <c r="K622" s="7"/>
      <c r="L622" s="7"/>
      <c r="M622" s="7"/>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row>
    <row r="623" spans="2:88">
      <c r="B623" s="9"/>
      <c r="C623" s="9"/>
      <c r="D623" s="9"/>
      <c r="E623" s="9"/>
      <c r="F623" s="8"/>
      <c r="G623" s="8"/>
      <c r="H623" s="8"/>
      <c r="I623" s="8"/>
      <c r="J623" s="8"/>
      <c r="K623" s="7"/>
      <c r="L623" s="7"/>
      <c r="M623" s="7"/>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row>
    <row r="624" spans="2:88">
      <c r="B624" s="9"/>
      <c r="C624" s="9"/>
      <c r="D624" s="9"/>
      <c r="E624" s="9"/>
      <c r="F624" s="8"/>
      <c r="G624" s="8"/>
      <c r="H624" s="8"/>
      <c r="I624" s="8"/>
      <c r="J624" s="8"/>
      <c r="K624" s="7"/>
      <c r="L624" s="7"/>
      <c r="M624" s="7"/>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row>
    <row r="625" spans="2:88">
      <c r="B625" s="9"/>
      <c r="C625" s="9"/>
      <c r="D625" s="9"/>
      <c r="E625" s="9"/>
      <c r="F625" s="8"/>
      <c r="G625" s="8"/>
      <c r="H625" s="8"/>
      <c r="I625" s="8"/>
      <c r="J625" s="8"/>
      <c r="K625" s="7"/>
      <c r="L625" s="7"/>
      <c r="M625" s="7"/>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row>
    <row r="626" spans="2:88">
      <c r="B626" s="9"/>
      <c r="C626" s="9"/>
      <c r="D626" s="9"/>
      <c r="E626" s="9"/>
      <c r="F626" s="8"/>
      <c r="G626" s="8"/>
      <c r="H626" s="8"/>
      <c r="I626" s="8"/>
      <c r="J626" s="8"/>
      <c r="K626" s="7"/>
      <c r="L626" s="7"/>
      <c r="M626" s="7"/>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row>
    <row r="627" spans="2:88">
      <c r="B627" s="9"/>
      <c r="C627" s="9"/>
      <c r="D627" s="9"/>
      <c r="E627" s="9"/>
      <c r="F627" s="8"/>
      <c r="G627" s="8"/>
      <c r="H627" s="8"/>
      <c r="I627" s="8"/>
      <c r="J627" s="8"/>
      <c r="K627" s="7"/>
      <c r="L627" s="7"/>
      <c r="M627" s="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row>
    <row r="628" spans="2:88">
      <c r="B628" s="9"/>
      <c r="C628" s="9"/>
      <c r="D628" s="9"/>
      <c r="E628" s="9"/>
      <c r="F628" s="8"/>
      <c r="G628" s="8"/>
      <c r="H628" s="8"/>
      <c r="I628" s="8"/>
      <c r="J628" s="8"/>
      <c r="K628" s="7"/>
      <c r="L628" s="7"/>
      <c r="M628" s="7"/>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row>
    <row r="629" spans="2:88">
      <c r="B629" s="9"/>
      <c r="C629" s="9"/>
      <c r="D629" s="9"/>
      <c r="E629" s="9"/>
      <c r="F629" s="8"/>
      <c r="G629" s="8"/>
      <c r="H629" s="8"/>
      <c r="I629" s="8"/>
      <c r="J629" s="8"/>
      <c r="K629" s="7"/>
      <c r="L629" s="7"/>
      <c r="M629" s="7"/>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row>
    <row r="630" spans="2:88">
      <c r="B630" s="9"/>
      <c r="C630" s="9"/>
      <c r="D630" s="9"/>
      <c r="E630" s="9"/>
      <c r="F630" s="8"/>
      <c r="G630" s="8"/>
      <c r="H630" s="8"/>
      <c r="I630" s="8"/>
      <c r="J630" s="8"/>
      <c r="K630" s="7"/>
      <c r="L630" s="7"/>
      <c r="M630" s="7"/>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row>
    <row r="631" spans="2:88">
      <c r="B631" s="9"/>
      <c r="C631" s="9"/>
      <c r="D631" s="9"/>
      <c r="E631" s="9"/>
      <c r="F631" s="8"/>
      <c r="G631" s="8"/>
      <c r="H631" s="8"/>
      <c r="I631" s="8"/>
      <c r="J631" s="8"/>
      <c r="K631" s="7"/>
      <c r="L631" s="7"/>
      <c r="M631" s="7"/>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row>
    <row r="632" spans="2:88">
      <c r="B632" s="9"/>
      <c r="C632" s="9"/>
      <c r="D632" s="9"/>
      <c r="E632" s="9"/>
      <c r="F632" s="8"/>
      <c r="G632" s="8"/>
      <c r="H632" s="8"/>
      <c r="I632" s="8"/>
      <c r="J632" s="8"/>
      <c r="K632" s="7"/>
      <c r="L632" s="7"/>
      <c r="M632" s="7"/>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row>
    <row r="633" spans="2:88">
      <c r="B633" s="9"/>
      <c r="C633" s="9"/>
      <c r="D633" s="9"/>
      <c r="E633" s="9"/>
      <c r="F633" s="8"/>
      <c r="G633" s="8"/>
      <c r="H633" s="8"/>
      <c r="I633" s="8"/>
      <c r="J633" s="8"/>
      <c r="K633" s="7"/>
      <c r="L633" s="7"/>
      <c r="M633" s="7"/>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row>
    <row r="634" spans="2:88">
      <c r="B634" s="9"/>
      <c r="C634" s="9"/>
      <c r="D634" s="9"/>
      <c r="E634" s="9"/>
      <c r="F634" s="8"/>
      <c r="G634" s="8"/>
      <c r="H634" s="8"/>
      <c r="I634" s="8"/>
      <c r="J634" s="8"/>
      <c r="K634" s="7"/>
      <c r="L634" s="7"/>
      <c r="M634" s="7"/>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row>
    <row r="635" spans="2:88">
      <c r="B635" s="9"/>
      <c r="C635" s="9"/>
      <c r="D635" s="9"/>
      <c r="E635" s="9"/>
      <c r="F635" s="8"/>
      <c r="G635" s="8"/>
      <c r="H635" s="8"/>
      <c r="I635" s="8"/>
      <c r="J635" s="8"/>
      <c r="K635" s="7"/>
      <c r="L635" s="7"/>
      <c r="M635" s="7"/>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row>
    <row r="636" spans="2:88">
      <c r="B636" s="9"/>
      <c r="C636" s="9"/>
      <c r="D636" s="9"/>
      <c r="E636" s="9"/>
      <c r="F636" s="8"/>
      <c r="G636" s="8"/>
      <c r="H636" s="8"/>
      <c r="I636" s="8"/>
      <c r="J636" s="8"/>
      <c r="K636" s="7"/>
      <c r="L636" s="7"/>
      <c r="M636" s="7"/>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row>
    <row r="637" spans="2:88">
      <c r="B637" s="9"/>
      <c r="C637" s="9"/>
      <c r="D637" s="9"/>
      <c r="E637" s="9"/>
      <c r="F637" s="8"/>
      <c r="G637" s="8"/>
      <c r="H637" s="8"/>
      <c r="I637" s="8"/>
      <c r="J637" s="8"/>
      <c r="K637" s="7"/>
      <c r="L637" s="7"/>
      <c r="M637" s="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row>
    <row r="638" spans="2:88">
      <c r="B638" s="9"/>
      <c r="C638" s="9"/>
      <c r="D638" s="9"/>
      <c r="E638" s="9"/>
      <c r="F638" s="8"/>
      <c r="G638" s="8"/>
      <c r="H638" s="8"/>
      <c r="I638" s="8"/>
      <c r="J638" s="8"/>
      <c r="K638" s="7"/>
      <c r="L638" s="7"/>
      <c r="M638" s="7"/>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row>
    <row r="639" spans="2:88">
      <c r="B639" s="9"/>
      <c r="C639" s="9"/>
      <c r="D639" s="9"/>
      <c r="E639" s="9"/>
      <c r="F639" s="8"/>
      <c r="G639" s="8"/>
      <c r="H639" s="8"/>
      <c r="I639" s="8"/>
      <c r="J639" s="8"/>
      <c r="K639" s="7"/>
      <c r="L639" s="7"/>
      <c r="M639" s="7"/>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row>
    <row r="640" spans="2:88">
      <c r="B640" s="9"/>
      <c r="C640" s="9"/>
      <c r="D640" s="9"/>
      <c r="E640" s="9"/>
      <c r="F640" s="8"/>
      <c r="G640" s="8"/>
      <c r="H640" s="8"/>
      <c r="I640" s="8"/>
      <c r="J640" s="8"/>
      <c r="K640" s="7"/>
      <c r="L640" s="7"/>
      <c r="M640" s="7"/>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row>
    <row r="641" spans="2:88">
      <c r="B641" s="9"/>
      <c r="C641" s="9"/>
      <c r="D641" s="9"/>
      <c r="E641" s="9"/>
      <c r="F641" s="8"/>
      <c r="G641" s="8"/>
      <c r="H641" s="8"/>
      <c r="I641" s="8"/>
      <c r="J641" s="8"/>
      <c r="K641" s="7"/>
      <c r="L641" s="7"/>
      <c r="M641" s="7"/>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row>
    <row r="642" spans="2:88">
      <c r="B642" s="9"/>
      <c r="C642" s="9"/>
      <c r="D642" s="9"/>
      <c r="E642" s="9"/>
      <c r="F642" s="8"/>
      <c r="G642" s="8"/>
      <c r="H642" s="8"/>
      <c r="I642" s="8"/>
      <c r="J642" s="8"/>
      <c r="K642" s="7"/>
      <c r="L642" s="7"/>
      <c r="M642" s="7"/>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row>
    <row r="643" spans="2:88">
      <c r="B643" s="9"/>
      <c r="C643" s="9"/>
      <c r="D643" s="9"/>
      <c r="E643" s="9"/>
      <c r="F643" s="8"/>
      <c r="G643" s="8"/>
      <c r="H643" s="8"/>
      <c r="I643" s="8"/>
      <c r="J643" s="8"/>
      <c r="K643" s="7"/>
      <c r="L643" s="7"/>
      <c r="M643" s="7"/>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row>
    <row r="644" spans="2:88">
      <c r="B644" s="9"/>
      <c r="C644" s="9"/>
      <c r="D644" s="9"/>
      <c r="E644" s="9"/>
      <c r="F644" s="8"/>
      <c r="G644" s="8"/>
      <c r="H644" s="8"/>
      <c r="I644" s="8"/>
      <c r="J644" s="8"/>
      <c r="K644" s="7"/>
      <c r="L644" s="7"/>
      <c r="M644" s="7"/>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row>
    <row r="645" spans="2:88">
      <c r="B645" s="9"/>
      <c r="C645" s="9"/>
      <c r="D645" s="9"/>
      <c r="E645" s="9"/>
      <c r="F645" s="8"/>
      <c r="G645" s="8"/>
      <c r="H645" s="8"/>
      <c r="I645" s="8"/>
      <c r="J645" s="8"/>
      <c r="K645" s="7"/>
      <c r="L645" s="7"/>
      <c r="M645" s="7"/>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row>
    <row r="646" spans="2:88">
      <c r="B646" s="9"/>
      <c r="C646" s="9"/>
      <c r="D646" s="9"/>
      <c r="E646" s="9"/>
      <c r="F646" s="8"/>
      <c r="G646" s="8"/>
      <c r="H646" s="8"/>
      <c r="I646" s="8"/>
      <c r="J646" s="8"/>
      <c r="K646" s="7"/>
      <c r="L646" s="7"/>
      <c r="M646" s="7"/>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row>
    <row r="647" spans="2:88">
      <c r="B647" s="9"/>
      <c r="C647" s="9"/>
      <c r="D647" s="9"/>
      <c r="E647" s="9"/>
      <c r="F647" s="8"/>
      <c r="G647" s="8"/>
      <c r="H647" s="8"/>
      <c r="I647" s="8"/>
      <c r="J647" s="8"/>
      <c r="K647" s="7"/>
      <c r="L647" s="7"/>
      <c r="M647" s="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row>
    <row r="648" spans="2:88">
      <c r="B648" s="9"/>
      <c r="C648" s="9"/>
      <c r="D648" s="9"/>
      <c r="E648" s="9"/>
      <c r="F648" s="8"/>
      <c r="G648" s="8"/>
      <c r="H648" s="8"/>
      <c r="I648" s="8"/>
      <c r="J648" s="8"/>
      <c r="K648" s="7"/>
      <c r="L648" s="7"/>
      <c r="M648" s="7"/>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row>
    <row r="649" spans="2:88">
      <c r="B649" s="9"/>
      <c r="C649" s="9"/>
      <c r="D649" s="9"/>
      <c r="E649" s="9"/>
      <c r="F649" s="8"/>
      <c r="G649" s="8"/>
      <c r="H649" s="8"/>
      <c r="I649" s="8"/>
      <c r="J649" s="8"/>
      <c r="K649" s="7"/>
      <c r="L649" s="7"/>
      <c r="M649" s="7"/>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row>
    <row r="650" spans="2:88">
      <c r="B650" s="9"/>
      <c r="C650" s="9"/>
      <c r="D650" s="9"/>
      <c r="E650" s="9"/>
      <c r="F650" s="8"/>
      <c r="G650" s="8"/>
      <c r="H650" s="8"/>
      <c r="I650" s="8"/>
      <c r="J650" s="8"/>
      <c r="K650" s="7"/>
      <c r="L650" s="7"/>
      <c r="M650" s="7"/>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row>
    <row r="651" spans="2:88">
      <c r="B651" s="9"/>
      <c r="C651" s="9"/>
      <c r="D651" s="9"/>
      <c r="E651" s="9"/>
      <c r="F651" s="8"/>
      <c r="G651" s="8"/>
      <c r="H651" s="8"/>
      <c r="I651" s="8"/>
      <c r="J651" s="8"/>
      <c r="K651" s="7"/>
      <c r="L651" s="7"/>
      <c r="M651" s="7"/>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row>
    <row r="652" spans="2:88">
      <c r="B652" s="9"/>
      <c r="C652" s="9"/>
      <c r="D652" s="9"/>
      <c r="E652" s="9"/>
      <c r="F652" s="8"/>
      <c r="G652" s="8"/>
      <c r="H652" s="8"/>
      <c r="I652" s="8"/>
      <c r="J652" s="8"/>
      <c r="K652" s="7"/>
      <c r="L652" s="7"/>
      <c r="M652" s="7"/>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row>
    <row r="653" spans="2:88">
      <c r="B653" s="9"/>
      <c r="C653" s="9"/>
      <c r="D653" s="9"/>
      <c r="E653" s="9"/>
      <c r="F653" s="8"/>
      <c r="G653" s="8"/>
      <c r="H653" s="8"/>
      <c r="I653" s="8"/>
      <c r="J653" s="8"/>
      <c r="K653" s="7"/>
      <c r="L653" s="7"/>
      <c r="M653" s="7"/>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row>
    <row r="654" spans="2:88">
      <c r="B654" s="9"/>
      <c r="C654" s="9"/>
      <c r="D654" s="9"/>
      <c r="E654" s="9"/>
      <c r="F654" s="8"/>
      <c r="G654" s="8"/>
      <c r="H654" s="8"/>
      <c r="I654" s="8"/>
      <c r="J654" s="8"/>
      <c r="K654" s="7"/>
      <c r="L654" s="7"/>
      <c r="M654" s="7"/>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row>
    <row r="655" spans="2:88">
      <c r="B655" s="9"/>
      <c r="C655" s="9"/>
      <c r="D655" s="9"/>
      <c r="E655" s="9"/>
      <c r="F655" s="8"/>
      <c r="G655" s="8"/>
      <c r="H655" s="8"/>
      <c r="I655" s="8"/>
      <c r="J655" s="8"/>
      <c r="K655" s="7"/>
      <c r="L655" s="7"/>
      <c r="M655" s="7"/>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row>
    <row r="656" spans="2:88">
      <c r="B656" s="9"/>
      <c r="C656" s="9"/>
      <c r="D656" s="9"/>
      <c r="E656" s="9"/>
      <c r="F656" s="8"/>
      <c r="G656" s="8"/>
      <c r="H656" s="8"/>
      <c r="I656" s="8"/>
      <c r="J656" s="8"/>
      <c r="K656" s="7"/>
      <c r="L656" s="7"/>
      <c r="M656" s="7"/>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row>
    <row r="657" spans="2:88">
      <c r="B657" s="9"/>
      <c r="C657" s="9"/>
      <c r="D657" s="9"/>
      <c r="E657" s="9"/>
      <c r="F657" s="8"/>
      <c r="G657" s="8"/>
      <c r="H657" s="8"/>
      <c r="I657" s="8"/>
      <c r="J657" s="8"/>
      <c r="K657" s="7"/>
      <c r="L657" s="7"/>
      <c r="M657" s="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row>
    <row r="658" spans="2:88">
      <c r="B658" s="9"/>
      <c r="C658" s="9"/>
      <c r="D658" s="9"/>
      <c r="E658" s="9"/>
      <c r="F658" s="8"/>
      <c r="G658" s="8"/>
      <c r="H658" s="8"/>
      <c r="I658" s="8"/>
      <c r="J658" s="8"/>
      <c r="K658" s="7"/>
      <c r="L658" s="7"/>
      <c r="M658" s="7"/>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row>
    <row r="659" spans="2:88">
      <c r="B659" s="9"/>
      <c r="C659" s="9"/>
      <c r="D659" s="9"/>
      <c r="E659" s="9"/>
      <c r="F659" s="8"/>
      <c r="G659" s="8"/>
      <c r="H659" s="8"/>
      <c r="I659" s="8"/>
      <c r="J659" s="8"/>
      <c r="K659" s="7"/>
      <c r="L659" s="7"/>
      <c r="M659" s="7"/>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row>
    <row r="660" spans="2:88">
      <c r="B660" s="9"/>
      <c r="C660" s="9"/>
      <c r="D660" s="9"/>
      <c r="E660" s="9"/>
      <c r="F660" s="8"/>
      <c r="G660" s="8"/>
      <c r="H660" s="8"/>
      <c r="I660" s="8"/>
      <c r="J660" s="8"/>
      <c r="K660" s="7"/>
      <c r="L660" s="7"/>
      <c r="M660" s="7"/>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row>
    <row r="661" spans="2:88">
      <c r="B661" s="9"/>
      <c r="C661" s="9"/>
      <c r="D661" s="9"/>
      <c r="E661" s="9"/>
      <c r="F661" s="8"/>
      <c r="G661" s="8"/>
      <c r="H661" s="8"/>
      <c r="I661" s="8"/>
      <c r="J661" s="8"/>
      <c r="K661" s="7"/>
      <c r="L661" s="7"/>
      <c r="M661" s="7"/>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row>
    <row r="662" spans="2:88">
      <c r="B662" s="9"/>
      <c r="C662" s="9"/>
      <c r="D662" s="9"/>
      <c r="E662" s="9"/>
      <c r="F662" s="8"/>
      <c r="G662" s="8"/>
      <c r="H662" s="8"/>
      <c r="I662" s="8"/>
      <c r="J662" s="8"/>
      <c r="K662" s="7"/>
      <c r="L662" s="7"/>
      <c r="M662" s="7"/>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row>
    <row r="663" spans="2:88">
      <c r="B663" s="9"/>
      <c r="C663" s="9"/>
      <c r="D663" s="9"/>
      <c r="E663" s="9"/>
      <c r="F663" s="8"/>
      <c r="G663" s="8"/>
      <c r="H663" s="8"/>
      <c r="I663" s="8"/>
      <c r="J663" s="8"/>
      <c r="K663" s="7"/>
      <c r="L663" s="7"/>
      <c r="M663" s="7"/>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row>
    <row r="664" spans="2:88">
      <c r="B664" s="9"/>
      <c r="C664" s="9"/>
      <c r="D664" s="9"/>
      <c r="E664" s="9"/>
      <c r="F664" s="8"/>
      <c r="G664" s="8"/>
      <c r="H664" s="8"/>
      <c r="I664" s="8"/>
      <c r="J664" s="8"/>
      <c r="K664" s="7"/>
      <c r="L664" s="7"/>
      <c r="M664" s="7"/>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row>
    <row r="665" spans="2:88">
      <c r="B665" s="9"/>
      <c r="C665" s="9"/>
      <c r="D665" s="9"/>
      <c r="E665" s="9"/>
      <c r="F665" s="8"/>
      <c r="G665" s="8"/>
      <c r="H665" s="8"/>
      <c r="I665" s="8"/>
      <c r="J665" s="8"/>
      <c r="K665" s="7"/>
      <c r="L665" s="7"/>
      <c r="M665" s="7"/>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row>
    <row r="666" spans="2:88">
      <c r="B666" s="9"/>
      <c r="C666" s="9"/>
      <c r="D666" s="9"/>
      <c r="E666" s="9"/>
      <c r="F666" s="8"/>
      <c r="G666" s="8"/>
      <c r="H666" s="8"/>
      <c r="I666" s="8"/>
      <c r="J666" s="8"/>
      <c r="K666" s="7"/>
      <c r="L666" s="7"/>
      <c r="M666" s="7"/>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row>
    <row r="667" spans="2:88">
      <c r="B667" s="9"/>
      <c r="C667" s="9"/>
      <c r="D667" s="9"/>
      <c r="E667" s="9"/>
      <c r="F667" s="8"/>
      <c r="G667" s="8"/>
      <c r="H667" s="8"/>
      <c r="I667" s="8"/>
      <c r="J667" s="8"/>
      <c r="K667" s="7"/>
      <c r="L667" s="7"/>
      <c r="M667" s="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row>
    <row r="668" spans="2:88">
      <c r="B668" s="9"/>
      <c r="C668" s="9"/>
      <c r="D668" s="9"/>
      <c r="E668" s="9"/>
      <c r="F668" s="8"/>
      <c r="G668" s="8"/>
      <c r="H668" s="8"/>
      <c r="I668" s="8"/>
      <c r="J668" s="8"/>
      <c r="K668" s="7"/>
      <c r="L668" s="7"/>
      <c r="M668" s="7"/>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row>
    <row r="669" spans="2:88">
      <c r="B669" s="9"/>
      <c r="C669" s="9"/>
      <c r="D669" s="9"/>
      <c r="E669" s="9"/>
      <c r="F669" s="8"/>
      <c r="G669" s="8"/>
      <c r="H669" s="8"/>
      <c r="I669" s="8"/>
      <c r="J669" s="8"/>
      <c r="K669" s="7"/>
      <c r="L669" s="7"/>
      <c r="M669" s="7"/>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row>
    <row r="670" spans="2:88">
      <c r="B670" s="9"/>
      <c r="C670" s="9"/>
      <c r="D670" s="9"/>
      <c r="E670" s="9"/>
      <c r="F670" s="8"/>
      <c r="G670" s="8"/>
      <c r="H670" s="8"/>
      <c r="I670" s="8"/>
      <c r="J670" s="8"/>
      <c r="K670" s="7"/>
      <c r="L670" s="7"/>
      <c r="M670" s="7"/>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row>
    <row r="671" spans="2:88">
      <c r="B671" s="9"/>
      <c r="C671" s="9"/>
      <c r="D671" s="9"/>
      <c r="E671" s="9"/>
      <c r="F671" s="8"/>
      <c r="G671" s="8"/>
      <c r="H671" s="8"/>
      <c r="I671" s="8"/>
      <c r="J671" s="8"/>
      <c r="K671" s="7"/>
      <c r="L671" s="7"/>
      <c r="M671" s="7"/>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row>
    <row r="672" spans="2:88">
      <c r="B672" s="9"/>
      <c r="C672" s="9"/>
      <c r="D672" s="9"/>
      <c r="E672" s="9"/>
      <c r="F672" s="8"/>
      <c r="G672" s="8"/>
      <c r="H672" s="8"/>
      <c r="I672" s="8"/>
      <c r="J672" s="8"/>
      <c r="K672" s="7"/>
      <c r="L672" s="7"/>
      <c r="M672" s="7"/>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row>
    <row r="673" spans="2:88">
      <c r="B673" s="9"/>
      <c r="C673" s="9"/>
      <c r="D673" s="9"/>
      <c r="E673" s="9"/>
      <c r="F673" s="8"/>
      <c r="G673" s="8"/>
      <c r="H673" s="8"/>
      <c r="I673" s="8"/>
      <c r="J673" s="8"/>
      <c r="K673" s="7"/>
      <c r="L673" s="7"/>
      <c r="M673" s="7"/>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row>
    <row r="674" spans="2:88">
      <c r="B674" s="9"/>
      <c r="C674" s="9"/>
      <c r="D674" s="9"/>
      <c r="E674" s="9"/>
      <c r="F674" s="8"/>
      <c r="G674" s="8"/>
      <c r="H674" s="8"/>
      <c r="I674" s="8"/>
      <c r="J674" s="8"/>
      <c r="K674" s="7"/>
      <c r="L674" s="7"/>
      <c r="M674" s="7"/>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row>
    <row r="675" spans="2:88">
      <c r="B675" s="9"/>
      <c r="C675" s="9"/>
      <c r="D675" s="9"/>
      <c r="E675" s="9"/>
      <c r="F675" s="8"/>
      <c r="G675" s="8"/>
      <c r="H675" s="8"/>
      <c r="I675" s="8"/>
      <c r="J675" s="8"/>
      <c r="K675" s="7"/>
      <c r="L675" s="7"/>
      <c r="M675" s="7"/>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row>
    <row r="676" spans="2:88">
      <c r="B676" s="9"/>
      <c r="C676" s="9"/>
      <c r="D676" s="9"/>
      <c r="E676" s="9"/>
      <c r="F676" s="8"/>
      <c r="G676" s="8"/>
      <c r="H676" s="8"/>
      <c r="I676" s="8"/>
      <c r="J676" s="8"/>
      <c r="K676" s="7"/>
      <c r="L676" s="7"/>
      <c r="M676" s="7"/>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row>
    <row r="677" spans="2:88">
      <c r="B677" s="9"/>
      <c r="C677" s="9"/>
      <c r="D677" s="9"/>
      <c r="E677" s="9"/>
      <c r="F677" s="8"/>
      <c r="G677" s="8"/>
      <c r="H677" s="8"/>
      <c r="I677" s="8"/>
      <c r="J677" s="8"/>
      <c r="K677" s="7"/>
      <c r="L677" s="7"/>
      <c r="M677" s="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row>
    <row r="678" spans="2:88">
      <c r="B678" s="9"/>
      <c r="C678" s="9"/>
      <c r="D678" s="9"/>
      <c r="E678" s="9"/>
      <c r="F678" s="8"/>
      <c r="G678" s="8"/>
      <c r="H678" s="8"/>
      <c r="I678" s="8"/>
      <c r="J678" s="8"/>
      <c r="K678" s="7"/>
      <c r="L678" s="7"/>
      <c r="M678" s="7"/>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row>
    <row r="679" spans="2:88">
      <c r="B679" s="9"/>
      <c r="C679" s="9"/>
      <c r="D679" s="9"/>
      <c r="E679" s="9"/>
      <c r="F679" s="8"/>
      <c r="G679" s="8"/>
      <c r="H679" s="8"/>
      <c r="I679" s="8"/>
      <c r="J679" s="8"/>
      <c r="K679" s="7"/>
      <c r="L679" s="7"/>
      <c r="M679" s="7"/>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row>
    <row r="680" spans="2:88">
      <c r="B680" s="9"/>
      <c r="C680" s="9"/>
      <c r="D680" s="9"/>
      <c r="E680" s="9"/>
      <c r="F680" s="8"/>
      <c r="G680" s="8"/>
      <c r="H680" s="8"/>
      <c r="I680" s="8"/>
      <c r="J680" s="8"/>
      <c r="K680" s="7"/>
      <c r="L680" s="7"/>
      <c r="M680" s="7"/>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row>
    <row r="681" spans="2:88">
      <c r="B681" s="9"/>
      <c r="C681" s="9"/>
      <c r="D681" s="9"/>
      <c r="E681" s="9"/>
      <c r="F681" s="8"/>
      <c r="G681" s="8"/>
      <c r="H681" s="8"/>
      <c r="I681" s="8"/>
      <c r="J681" s="8"/>
      <c r="K681" s="7"/>
      <c r="L681" s="7"/>
      <c r="M681" s="7"/>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row>
    <row r="682" spans="2:88">
      <c r="B682" s="9"/>
      <c r="C682" s="9"/>
      <c r="D682" s="9"/>
      <c r="E682" s="9"/>
      <c r="F682" s="8"/>
      <c r="G682" s="8"/>
      <c r="H682" s="8"/>
      <c r="I682" s="8"/>
      <c r="J682" s="8"/>
      <c r="K682" s="7"/>
      <c r="L682" s="7"/>
      <c r="M682" s="7"/>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row>
    <row r="683" spans="2:88">
      <c r="B683" s="9"/>
      <c r="C683" s="9"/>
      <c r="D683" s="9"/>
      <c r="E683" s="9"/>
      <c r="F683" s="8"/>
      <c r="G683" s="8"/>
      <c r="H683" s="8"/>
      <c r="I683" s="8"/>
      <c r="J683" s="8"/>
      <c r="K683" s="7"/>
      <c r="L683" s="7"/>
      <c r="M683" s="7"/>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row>
    <row r="684" spans="2:88">
      <c r="B684" s="9"/>
      <c r="C684" s="9"/>
      <c r="D684" s="9"/>
      <c r="E684" s="9"/>
      <c r="F684" s="8"/>
      <c r="G684" s="8"/>
      <c r="H684" s="8"/>
      <c r="I684" s="8"/>
      <c r="J684" s="8"/>
      <c r="K684" s="7"/>
      <c r="L684" s="7"/>
      <c r="M684" s="7"/>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row>
    <row r="685" spans="2:88">
      <c r="B685" s="9"/>
      <c r="C685" s="9"/>
      <c r="D685" s="9"/>
      <c r="E685" s="9"/>
      <c r="F685" s="8"/>
      <c r="G685" s="8"/>
      <c r="H685" s="8"/>
      <c r="I685" s="8"/>
      <c r="J685" s="8"/>
      <c r="K685" s="7"/>
      <c r="L685" s="7"/>
      <c r="M685" s="7"/>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row>
    <row r="686" spans="2:88">
      <c r="B686" s="9"/>
      <c r="C686" s="9"/>
      <c r="D686" s="9"/>
      <c r="E686" s="9"/>
      <c r="F686" s="8"/>
      <c r="G686" s="8"/>
      <c r="H686" s="8"/>
      <c r="I686" s="8"/>
      <c r="J686" s="8"/>
      <c r="K686" s="7"/>
      <c r="L686" s="7"/>
      <c r="M686" s="7"/>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row>
    <row r="687" spans="2:88">
      <c r="B687" s="9"/>
      <c r="C687" s="9"/>
      <c r="D687" s="9"/>
      <c r="E687" s="9"/>
      <c r="F687" s="8"/>
      <c r="G687" s="8"/>
      <c r="H687" s="8"/>
      <c r="I687" s="8"/>
      <c r="J687" s="8"/>
      <c r="K687" s="7"/>
      <c r="L687" s="7"/>
      <c r="M687" s="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row>
    <row r="688" spans="2:88">
      <c r="B688" s="9"/>
      <c r="C688" s="9"/>
      <c r="D688" s="9"/>
      <c r="E688" s="9"/>
      <c r="F688" s="8"/>
      <c r="G688" s="8"/>
      <c r="H688" s="8"/>
      <c r="I688" s="8"/>
      <c r="J688" s="8"/>
      <c r="K688" s="7"/>
      <c r="L688" s="7"/>
      <c r="M688" s="7"/>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row>
    <row r="689" spans="2:88">
      <c r="B689" s="9"/>
      <c r="C689" s="9"/>
      <c r="D689" s="9"/>
      <c r="E689" s="9"/>
      <c r="F689" s="8"/>
      <c r="G689" s="8"/>
      <c r="H689" s="8"/>
      <c r="I689" s="8"/>
      <c r="J689" s="8"/>
      <c r="K689" s="7"/>
      <c r="L689" s="7"/>
      <c r="M689" s="7"/>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row>
    <row r="690" spans="2:88">
      <c r="B690" s="9"/>
      <c r="C690" s="9"/>
      <c r="D690" s="9"/>
      <c r="E690" s="9"/>
      <c r="F690" s="8"/>
      <c r="G690" s="8"/>
      <c r="H690" s="8"/>
      <c r="I690" s="8"/>
      <c r="J690" s="8"/>
      <c r="K690" s="7"/>
      <c r="L690" s="7"/>
      <c r="M690" s="7"/>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row>
    <row r="691" spans="2:88">
      <c r="B691" s="9"/>
      <c r="C691" s="9"/>
      <c r="D691" s="9"/>
      <c r="E691" s="9"/>
      <c r="F691" s="8"/>
      <c r="G691" s="8"/>
      <c r="H691" s="8"/>
      <c r="I691" s="8"/>
      <c r="J691" s="8"/>
      <c r="K691" s="7"/>
      <c r="L691" s="7"/>
      <c r="M691" s="7"/>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row>
    <row r="692" spans="2:88">
      <c r="B692" s="9"/>
      <c r="C692" s="9"/>
      <c r="D692" s="9"/>
      <c r="E692" s="9"/>
      <c r="F692" s="8"/>
      <c r="G692" s="8"/>
      <c r="H692" s="8"/>
      <c r="I692" s="8"/>
      <c r="J692" s="8"/>
      <c r="K692" s="7"/>
      <c r="L692" s="7"/>
      <c r="M692" s="7"/>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row>
    <row r="693" spans="2:88">
      <c r="B693" s="9"/>
      <c r="C693" s="9"/>
      <c r="D693" s="9"/>
      <c r="E693" s="9"/>
      <c r="F693" s="8"/>
      <c r="G693" s="8"/>
      <c r="H693" s="8"/>
      <c r="I693" s="8"/>
      <c r="J693" s="8"/>
      <c r="K693" s="7"/>
      <c r="L693" s="7"/>
      <c r="M693" s="7"/>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row>
    <row r="694" spans="2:88">
      <c r="B694" s="9"/>
      <c r="C694" s="9"/>
      <c r="D694" s="9"/>
      <c r="E694" s="9"/>
      <c r="F694" s="8"/>
      <c r="G694" s="8"/>
      <c r="H694" s="8"/>
      <c r="I694" s="8"/>
      <c r="J694" s="8"/>
      <c r="K694" s="7"/>
      <c r="L694" s="7"/>
      <c r="M694" s="7"/>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row>
    <row r="695" spans="2:88">
      <c r="B695" s="9"/>
      <c r="C695" s="9"/>
      <c r="D695" s="9"/>
      <c r="E695" s="9"/>
      <c r="F695" s="8"/>
      <c r="G695" s="8"/>
      <c r="H695" s="8"/>
      <c r="I695" s="8"/>
      <c r="J695" s="8"/>
      <c r="K695" s="7"/>
      <c r="L695" s="7"/>
      <c r="M695" s="7"/>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row>
    <row r="696" spans="2:88">
      <c r="B696" s="9"/>
      <c r="C696" s="9"/>
      <c r="D696" s="9"/>
      <c r="E696" s="9"/>
      <c r="F696" s="8"/>
      <c r="G696" s="8"/>
      <c r="H696" s="8"/>
      <c r="I696" s="8"/>
      <c r="J696" s="8"/>
      <c r="K696" s="7"/>
      <c r="L696" s="7"/>
      <c r="M696" s="7"/>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row>
    <row r="697" spans="2:88">
      <c r="B697" s="9"/>
      <c r="C697" s="9"/>
      <c r="D697" s="9"/>
      <c r="E697" s="9"/>
      <c r="F697" s="8"/>
      <c r="G697" s="8"/>
      <c r="H697" s="8"/>
      <c r="I697" s="8"/>
      <c r="J697" s="8"/>
      <c r="K697" s="7"/>
      <c r="L697" s="7"/>
      <c r="M697" s="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row>
    <row r="698" spans="2:88">
      <c r="B698" s="9"/>
      <c r="C698" s="9"/>
      <c r="D698" s="9"/>
      <c r="E698" s="9"/>
      <c r="F698" s="8"/>
      <c r="G698" s="8"/>
      <c r="H698" s="8"/>
      <c r="I698" s="8"/>
      <c r="J698" s="8"/>
      <c r="K698" s="7"/>
      <c r="L698" s="7"/>
      <c r="M698" s="7"/>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row>
    <row r="699" spans="2:88">
      <c r="B699" s="9"/>
      <c r="C699" s="9"/>
      <c r="D699" s="9"/>
      <c r="E699" s="9"/>
      <c r="F699" s="8"/>
      <c r="G699" s="8"/>
      <c r="H699" s="8"/>
      <c r="I699" s="8"/>
      <c r="J699" s="8"/>
      <c r="K699" s="7"/>
      <c r="L699" s="7"/>
      <c r="M699" s="7"/>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row>
    <row r="700" spans="2:88">
      <c r="B700" s="9"/>
      <c r="C700" s="9"/>
      <c r="D700" s="9"/>
      <c r="E700" s="9"/>
      <c r="F700" s="8"/>
      <c r="G700" s="8"/>
      <c r="H700" s="8"/>
      <c r="I700" s="8"/>
      <c r="J700" s="8"/>
      <c r="K700" s="7"/>
      <c r="L700" s="7"/>
      <c r="M700" s="7"/>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row>
    <row r="701" spans="2:88">
      <c r="B701" s="9"/>
      <c r="C701" s="9"/>
      <c r="D701" s="9"/>
      <c r="E701" s="9"/>
      <c r="F701" s="8"/>
      <c r="G701" s="8"/>
      <c r="H701" s="8"/>
      <c r="I701" s="8"/>
      <c r="J701" s="8"/>
      <c r="K701" s="7"/>
      <c r="L701" s="7"/>
      <c r="M701" s="7"/>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row>
    <row r="702" spans="2:88">
      <c r="B702" s="9"/>
      <c r="C702" s="9"/>
      <c r="D702" s="9"/>
      <c r="E702" s="9"/>
      <c r="F702" s="8"/>
      <c r="G702" s="8"/>
      <c r="H702" s="8"/>
      <c r="I702" s="8"/>
      <c r="J702" s="8"/>
      <c r="K702" s="7"/>
      <c r="L702" s="7"/>
      <c r="M702" s="7"/>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row>
    <row r="703" spans="2:88">
      <c r="B703" s="9"/>
      <c r="C703" s="9"/>
      <c r="D703" s="9"/>
      <c r="E703" s="9"/>
      <c r="F703" s="8"/>
      <c r="G703" s="8"/>
      <c r="H703" s="8"/>
      <c r="I703" s="8"/>
      <c r="J703" s="8"/>
      <c r="K703" s="7"/>
      <c r="L703" s="7"/>
      <c r="M703" s="7"/>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row>
    <row r="704" spans="2:88">
      <c r="B704" s="9"/>
      <c r="C704" s="9"/>
      <c r="D704" s="9"/>
      <c r="E704" s="9"/>
      <c r="F704" s="8"/>
      <c r="G704" s="8"/>
      <c r="H704" s="8"/>
      <c r="I704" s="8"/>
      <c r="J704" s="8"/>
      <c r="K704" s="7"/>
      <c r="L704" s="7"/>
      <c r="M704" s="7"/>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row>
    <row r="705" spans="2:88">
      <c r="B705" s="9"/>
      <c r="C705" s="9"/>
      <c r="D705" s="9"/>
      <c r="E705" s="9"/>
      <c r="F705" s="8"/>
      <c r="G705" s="8"/>
      <c r="H705" s="8"/>
      <c r="I705" s="8"/>
      <c r="J705" s="8"/>
      <c r="K705" s="7"/>
      <c r="L705" s="7"/>
      <c r="M705" s="7"/>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row>
    <row r="706" spans="2:88">
      <c r="B706" s="9"/>
      <c r="C706" s="9"/>
      <c r="D706" s="9"/>
      <c r="E706" s="9"/>
      <c r="F706" s="8"/>
      <c r="G706" s="8"/>
      <c r="H706" s="8"/>
      <c r="I706" s="8"/>
      <c r="J706" s="8"/>
      <c r="K706" s="7"/>
      <c r="L706" s="7"/>
      <c r="M706" s="7"/>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row>
    <row r="707" spans="2:88">
      <c r="B707" s="9"/>
      <c r="C707" s="9"/>
      <c r="D707" s="9"/>
      <c r="E707" s="9"/>
      <c r="F707" s="8"/>
      <c r="G707" s="8"/>
      <c r="H707" s="8"/>
      <c r="I707" s="8"/>
      <c r="J707" s="8"/>
      <c r="K707" s="7"/>
      <c r="L707" s="7"/>
      <c r="M707" s="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row>
    <row r="708" spans="2:88">
      <c r="B708" s="9"/>
      <c r="C708" s="9"/>
      <c r="D708" s="9"/>
      <c r="E708" s="9"/>
      <c r="F708" s="8"/>
      <c r="G708" s="8"/>
      <c r="H708" s="8"/>
      <c r="I708" s="8"/>
      <c r="J708" s="8"/>
      <c r="K708" s="7"/>
      <c r="L708" s="7"/>
      <c r="M708" s="7"/>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row>
    <row r="709" spans="2:88">
      <c r="B709" s="9"/>
      <c r="C709" s="9"/>
      <c r="D709" s="9"/>
      <c r="E709" s="9"/>
      <c r="F709" s="8"/>
      <c r="G709" s="8"/>
      <c r="H709" s="8"/>
      <c r="I709" s="8"/>
      <c r="J709" s="8"/>
      <c r="K709" s="7"/>
      <c r="L709" s="7"/>
      <c r="M709" s="7"/>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row>
    <row r="710" spans="2:88">
      <c r="B710" s="9"/>
      <c r="C710" s="9"/>
      <c r="D710" s="9"/>
      <c r="E710" s="9"/>
      <c r="F710" s="8"/>
      <c r="G710" s="8"/>
      <c r="H710" s="8"/>
      <c r="I710" s="8"/>
      <c r="J710" s="8"/>
      <c r="K710" s="7"/>
      <c r="L710" s="7"/>
      <c r="M710" s="7"/>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row>
    <row r="711" spans="2:88">
      <c r="B711" s="9"/>
      <c r="C711" s="9"/>
      <c r="D711" s="9"/>
      <c r="E711" s="9"/>
      <c r="F711" s="8"/>
      <c r="G711" s="8"/>
      <c r="H711" s="8"/>
      <c r="I711" s="8"/>
      <c r="J711" s="8"/>
      <c r="K711" s="7"/>
      <c r="L711" s="7"/>
      <c r="M711" s="7"/>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row>
    <row r="712" spans="2:88">
      <c r="B712" s="9"/>
      <c r="C712" s="9"/>
      <c r="D712" s="9"/>
      <c r="E712" s="9"/>
      <c r="F712" s="8"/>
      <c r="G712" s="8"/>
      <c r="H712" s="8"/>
      <c r="I712" s="8"/>
      <c r="J712" s="8"/>
      <c r="K712" s="7"/>
      <c r="L712" s="7"/>
      <c r="M712" s="7"/>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row>
  </sheetData>
  <mergeCells count="418">
    <mergeCell ref="M400:N400"/>
    <mergeCell ref="M401:N401"/>
    <mergeCell ref="M402:N402"/>
    <mergeCell ref="M391:N391"/>
    <mergeCell ref="M392:N392"/>
    <mergeCell ref="M393:N393"/>
    <mergeCell ref="M394:N394"/>
    <mergeCell ref="M395:N395"/>
    <mergeCell ref="M396:N396"/>
    <mergeCell ref="M397:N397"/>
    <mergeCell ref="M398:N398"/>
    <mergeCell ref="M399:N399"/>
    <mergeCell ref="M382:N382"/>
    <mergeCell ref="M383:N383"/>
    <mergeCell ref="M384:N384"/>
    <mergeCell ref="M385:N385"/>
    <mergeCell ref="M386:N386"/>
    <mergeCell ref="M387:N387"/>
    <mergeCell ref="M388:N388"/>
    <mergeCell ref="M389:N389"/>
    <mergeCell ref="M390:N390"/>
    <mergeCell ref="M373:N373"/>
    <mergeCell ref="M374:N374"/>
    <mergeCell ref="M375:N375"/>
    <mergeCell ref="M376:N376"/>
    <mergeCell ref="M377:N377"/>
    <mergeCell ref="M378:N378"/>
    <mergeCell ref="M379:N379"/>
    <mergeCell ref="M380:N380"/>
    <mergeCell ref="M381:N381"/>
    <mergeCell ref="M364:N364"/>
    <mergeCell ref="M365:N365"/>
    <mergeCell ref="M366:N366"/>
    <mergeCell ref="M367:N367"/>
    <mergeCell ref="M368:N368"/>
    <mergeCell ref="M369:N369"/>
    <mergeCell ref="M370:N370"/>
    <mergeCell ref="M371:N371"/>
    <mergeCell ref="M372:N372"/>
    <mergeCell ref="M356:N356"/>
    <mergeCell ref="M352:N352"/>
    <mergeCell ref="M357:N357"/>
    <mergeCell ref="M358:N358"/>
    <mergeCell ref="M359:N359"/>
    <mergeCell ref="M360:N360"/>
    <mergeCell ref="M361:N361"/>
    <mergeCell ref="M362:N362"/>
    <mergeCell ref="M363:N363"/>
    <mergeCell ref="B411:C411"/>
    <mergeCell ref="B412:C412"/>
    <mergeCell ref="B409:C409"/>
    <mergeCell ref="M414:N414"/>
    <mergeCell ref="K416:L416"/>
    <mergeCell ref="M416:N416"/>
    <mergeCell ref="B405:C405"/>
    <mergeCell ref="B407:C407"/>
    <mergeCell ref="B408:C408"/>
    <mergeCell ref="B410:C410"/>
    <mergeCell ref="M412:N412"/>
    <mergeCell ref="M408:N408"/>
    <mergeCell ref="M409:N409"/>
    <mergeCell ref="M410:N410"/>
    <mergeCell ref="M411:N411"/>
    <mergeCell ref="M341:N341"/>
    <mergeCell ref="E403:F403"/>
    <mergeCell ref="M403:N403"/>
    <mergeCell ref="M405:N405"/>
    <mergeCell ref="M407:N407"/>
    <mergeCell ref="M334:N334"/>
    <mergeCell ref="M335:N335"/>
    <mergeCell ref="M336:N336"/>
    <mergeCell ref="E337:F337"/>
    <mergeCell ref="M337:N337"/>
    <mergeCell ref="M340:N340"/>
    <mergeCell ref="M342:N342"/>
    <mergeCell ref="M343:N343"/>
    <mergeCell ref="M344:N344"/>
    <mergeCell ref="M345:N345"/>
    <mergeCell ref="M348:N348"/>
    <mergeCell ref="M349:N349"/>
    <mergeCell ref="M346:N346"/>
    <mergeCell ref="M347:N347"/>
    <mergeCell ref="M350:N350"/>
    <mergeCell ref="M351:N351"/>
    <mergeCell ref="M353:N353"/>
    <mergeCell ref="M354:N354"/>
    <mergeCell ref="M355:N355"/>
    <mergeCell ref="M327:N327"/>
    <mergeCell ref="M328:N328"/>
    <mergeCell ref="M329:N329"/>
    <mergeCell ref="M330:N330"/>
    <mergeCell ref="E331:F331"/>
    <mergeCell ref="M331:N331"/>
    <mergeCell ref="M320:N320"/>
    <mergeCell ref="M321:N321"/>
    <mergeCell ref="M322:N322"/>
    <mergeCell ref="M323:N323"/>
    <mergeCell ref="E324:F324"/>
    <mergeCell ref="M324:N324"/>
    <mergeCell ref="M313:N313"/>
    <mergeCell ref="M314:N314"/>
    <mergeCell ref="M315:N315"/>
    <mergeCell ref="M316:N316"/>
    <mergeCell ref="E317:F317"/>
    <mergeCell ref="M317:N317"/>
    <mergeCell ref="M306:N306"/>
    <mergeCell ref="M307:N307"/>
    <mergeCell ref="M308:N308"/>
    <mergeCell ref="M309:N309"/>
    <mergeCell ref="E310:F310"/>
    <mergeCell ref="M310:N310"/>
    <mergeCell ref="M299:N299"/>
    <mergeCell ref="M300:N300"/>
    <mergeCell ref="M301:N301"/>
    <mergeCell ref="M302:N302"/>
    <mergeCell ref="E303:F303"/>
    <mergeCell ref="M303:N303"/>
    <mergeCell ref="M293:N293"/>
    <mergeCell ref="M294:N294"/>
    <mergeCell ref="M295:N295"/>
    <mergeCell ref="M296:N296"/>
    <mergeCell ref="M297:N297"/>
    <mergeCell ref="M298:N298"/>
    <mergeCell ref="M287:N287"/>
    <mergeCell ref="M288:N288"/>
    <mergeCell ref="M289:N289"/>
    <mergeCell ref="M290:N290"/>
    <mergeCell ref="M291:N291"/>
    <mergeCell ref="M292:N292"/>
    <mergeCell ref="M280:N280"/>
    <mergeCell ref="E281:F281"/>
    <mergeCell ref="M281:N281"/>
    <mergeCell ref="M284:N284"/>
    <mergeCell ref="M285:N285"/>
    <mergeCell ref="M286:N286"/>
    <mergeCell ref="M274:N274"/>
    <mergeCell ref="M275:N275"/>
    <mergeCell ref="M276:N276"/>
    <mergeCell ref="M277:N277"/>
    <mergeCell ref="M278:N278"/>
    <mergeCell ref="M279:N279"/>
    <mergeCell ref="M268:N268"/>
    <mergeCell ref="M269:N269"/>
    <mergeCell ref="M270:N270"/>
    <mergeCell ref="M271:N271"/>
    <mergeCell ref="M272:N272"/>
    <mergeCell ref="M273:N273"/>
    <mergeCell ref="M261:N261"/>
    <mergeCell ref="M262:N262"/>
    <mergeCell ref="M263:N263"/>
    <mergeCell ref="E264:F264"/>
    <mergeCell ref="M264:N264"/>
    <mergeCell ref="M267:N267"/>
    <mergeCell ref="M254:N254"/>
    <mergeCell ref="M255:N255"/>
    <mergeCell ref="M256:N256"/>
    <mergeCell ref="M257:N257"/>
    <mergeCell ref="E258:F258"/>
    <mergeCell ref="M258:N258"/>
    <mergeCell ref="M246:N246"/>
    <mergeCell ref="M247:N247"/>
    <mergeCell ref="M248:N248"/>
    <mergeCell ref="M249:N249"/>
    <mergeCell ref="M250:N250"/>
    <mergeCell ref="E251:F251"/>
    <mergeCell ref="M251:N251"/>
    <mergeCell ref="M239:N239"/>
    <mergeCell ref="M240:N240"/>
    <mergeCell ref="E241:F241"/>
    <mergeCell ref="M241:N241"/>
    <mergeCell ref="M244:N244"/>
    <mergeCell ref="M245:N245"/>
    <mergeCell ref="M233:N233"/>
    <mergeCell ref="M234:N234"/>
    <mergeCell ref="M235:N235"/>
    <mergeCell ref="M236:N236"/>
    <mergeCell ref="M237:N237"/>
    <mergeCell ref="M238:N238"/>
    <mergeCell ref="M227:N227"/>
    <mergeCell ref="M228:N228"/>
    <mergeCell ref="M229:N229"/>
    <mergeCell ref="M230:N230"/>
    <mergeCell ref="M231:N231"/>
    <mergeCell ref="M232:N232"/>
    <mergeCell ref="M221:N221"/>
    <mergeCell ref="M222:N222"/>
    <mergeCell ref="M223:N223"/>
    <mergeCell ref="M224:N224"/>
    <mergeCell ref="M225:N225"/>
    <mergeCell ref="M226:N226"/>
    <mergeCell ref="M215:N215"/>
    <mergeCell ref="M216:N216"/>
    <mergeCell ref="M217:N217"/>
    <mergeCell ref="M218:N218"/>
    <mergeCell ref="M219:N219"/>
    <mergeCell ref="M220:N220"/>
    <mergeCell ref="M209:N209"/>
    <mergeCell ref="M210:N210"/>
    <mergeCell ref="M211:N211"/>
    <mergeCell ref="M212:N212"/>
    <mergeCell ref="M213:N213"/>
    <mergeCell ref="M214:N214"/>
    <mergeCell ref="M203:N203"/>
    <mergeCell ref="M204:N204"/>
    <mergeCell ref="M205:N205"/>
    <mergeCell ref="M206:N206"/>
    <mergeCell ref="M207:N207"/>
    <mergeCell ref="M208:N208"/>
    <mergeCell ref="M197:N197"/>
    <mergeCell ref="M198:N198"/>
    <mergeCell ref="M199:N199"/>
    <mergeCell ref="M200:N200"/>
    <mergeCell ref="M201:N201"/>
    <mergeCell ref="M202:N202"/>
    <mergeCell ref="M191:N191"/>
    <mergeCell ref="M192:N192"/>
    <mergeCell ref="M193:N193"/>
    <mergeCell ref="M194:N194"/>
    <mergeCell ref="M195:N195"/>
    <mergeCell ref="M196:N196"/>
    <mergeCell ref="M185:N185"/>
    <mergeCell ref="M186:N186"/>
    <mergeCell ref="M187:N187"/>
    <mergeCell ref="M188:N188"/>
    <mergeCell ref="M189:N189"/>
    <mergeCell ref="M190:N190"/>
    <mergeCell ref="M179:N179"/>
    <mergeCell ref="M180:N180"/>
    <mergeCell ref="M181:N181"/>
    <mergeCell ref="M182:N182"/>
    <mergeCell ref="M183:N183"/>
    <mergeCell ref="M184:N184"/>
    <mergeCell ref="M173:N173"/>
    <mergeCell ref="M174:N174"/>
    <mergeCell ref="M175:N175"/>
    <mergeCell ref="M176:N176"/>
    <mergeCell ref="M177:N177"/>
    <mergeCell ref="M178:N178"/>
    <mergeCell ref="M167:N167"/>
    <mergeCell ref="M168:N168"/>
    <mergeCell ref="M169:N169"/>
    <mergeCell ref="M170:N170"/>
    <mergeCell ref="M171:N171"/>
    <mergeCell ref="M172:N172"/>
    <mergeCell ref="M161:N161"/>
    <mergeCell ref="M162:N162"/>
    <mergeCell ref="M163:N163"/>
    <mergeCell ref="M164:N164"/>
    <mergeCell ref="M165:N165"/>
    <mergeCell ref="M166:N166"/>
    <mergeCell ref="M155:N155"/>
    <mergeCell ref="M156:N156"/>
    <mergeCell ref="M157:N157"/>
    <mergeCell ref="M158:N158"/>
    <mergeCell ref="M159:N159"/>
    <mergeCell ref="M160:N160"/>
    <mergeCell ref="M149:N149"/>
    <mergeCell ref="M150:N150"/>
    <mergeCell ref="M151:N151"/>
    <mergeCell ref="M152:N152"/>
    <mergeCell ref="M153:N153"/>
    <mergeCell ref="M154:N154"/>
    <mergeCell ref="M143:N143"/>
    <mergeCell ref="M144:N144"/>
    <mergeCell ref="M145:N145"/>
    <mergeCell ref="M146:N146"/>
    <mergeCell ref="M147:N147"/>
    <mergeCell ref="M148:N148"/>
    <mergeCell ref="M137:N137"/>
    <mergeCell ref="M138:N138"/>
    <mergeCell ref="M139:N139"/>
    <mergeCell ref="M140:N140"/>
    <mergeCell ref="M141:N141"/>
    <mergeCell ref="M142:N142"/>
    <mergeCell ref="M131:N131"/>
    <mergeCell ref="M132:N132"/>
    <mergeCell ref="M133:N133"/>
    <mergeCell ref="M134:N134"/>
    <mergeCell ref="M135:N135"/>
    <mergeCell ref="M136:N136"/>
    <mergeCell ref="M125:N125"/>
    <mergeCell ref="M126:N126"/>
    <mergeCell ref="M127:N127"/>
    <mergeCell ref="M128:N128"/>
    <mergeCell ref="M129:N129"/>
    <mergeCell ref="M130:N130"/>
    <mergeCell ref="M119:N119"/>
    <mergeCell ref="M120:N120"/>
    <mergeCell ref="M121:N121"/>
    <mergeCell ref="M122:N122"/>
    <mergeCell ref="M123:N123"/>
    <mergeCell ref="M124:N124"/>
    <mergeCell ref="M113:N113"/>
    <mergeCell ref="M114:N114"/>
    <mergeCell ref="M115:N115"/>
    <mergeCell ref="M116:N116"/>
    <mergeCell ref="M117:N117"/>
    <mergeCell ref="M118:N118"/>
    <mergeCell ref="M107:N107"/>
    <mergeCell ref="M108:N108"/>
    <mergeCell ref="M109:N109"/>
    <mergeCell ref="M110:N110"/>
    <mergeCell ref="M111:N111"/>
    <mergeCell ref="M112:N112"/>
    <mergeCell ref="E100:F100"/>
    <mergeCell ref="M100:N100"/>
    <mergeCell ref="M103:N103"/>
    <mergeCell ref="M104:N104"/>
    <mergeCell ref="M105:N105"/>
    <mergeCell ref="M106:N106"/>
    <mergeCell ref="M94:N94"/>
    <mergeCell ref="M95:N95"/>
    <mergeCell ref="M96:N96"/>
    <mergeCell ref="M97:N97"/>
    <mergeCell ref="M98:N98"/>
    <mergeCell ref="M99:N99"/>
    <mergeCell ref="M88:N88"/>
    <mergeCell ref="E89:F89"/>
    <mergeCell ref="M89:N89"/>
    <mergeCell ref="C91:D91"/>
    <mergeCell ref="M92:N92"/>
    <mergeCell ref="M93:N93"/>
    <mergeCell ref="M82:N82"/>
    <mergeCell ref="M83:N83"/>
    <mergeCell ref="M84:N84"/>
    <mergeCell ref="M85:N85"/>
    <mergeCell ref="M86:N86"/>
    <mergeCell ref="M87:N87"/>
    <mergeCell ref="M76:N76"/>
    <mergeCell ref="M77:N77"/>
    <mergeCell ref="M78:N78"/>
    <mergeCell ref="M79:N79"/>
    <mergeCell ref="M80:N80"/>
    <mergeCell ref="M81:N81"/>
    <mergeCell ref="M70:N70"/>
    <mergeCell ref="M71:N71"/>
    <mergeCell ref="M72:N72"/>
    <mergeCell ref="M73:N73"/>
    <mergeCell ref="M74:N74"/>
    <mergeCell ref="M75:N75"/>
    <mergeCell ref="M64:N64"/>
    <mergeCell ref="M65:N65"/>
    <mergeCell ref="M66:N66"/>
    <mergeCell ref="M67:N67"/>
    <mergeCell ref="M68:N68"/>
    <mergeCell ref="M69:N69"/>
    <mergeCell ref="M58:N58"/>
    <mergeCell ref="M59:N59"/>
    <mergeCell ref="M60:N60"/>
    <mergeCell ref="M61:N61"/>
    <mergeCell ref="M62:N62"/>
    <mergeCell ref="M63:N63"/>
    <mergeCell ref="M52:N52"/>
    <mergeCell ref="M53:N53"/>
    <mergeCell ref="M54:N54"/>
    <mergeCell ref="M55:N55"/>
    <mergeCell ref="M56:N56"/>
    <mergeCell ref="M57:N57"/>
    <mergeCell ref="M46:N46"/>
    <mergeCell ref="M47:N47"/>
    <mergeCell ref="M48:N48"/>
    <mergeCell ref="M49:N49"/>
    <mergeCell ref="M50:N50"/>
    <mergeCell ref="M51:N51"/>
    <mergeCell ref="M40:N40"/>
    <mergeCell ref="M41:N41"/>
    <mergeCell ref="M42:N42"/>
    <mergeCell ref="M43:N43"/>
    <mergeCell ref="M44:N44"/>
    <mergeCell ref="M45:N45"/>
    <mergeCell ref="M34:N34"/>
    <mergeCell ref="M35:N35"/>
    <mergeCell ref="M36:N36"/>
    <mergeCell ref="M37:N37"/>
    <mergeCell ref="M38:N38"/>
    <mergeCell ref="M39:N39"/>
    <mergeCell ref="E27:F27"/>
    <mergeCell ref="M27:N27"/>
    <mergeCell ref="M30:N30"/>
    <mergeCell ref="M31:N31"/>
    <mergeCell ref="M32:N32"/>
    <mergeCell ref="M33:N33"/>
    <mergeCell ref="M21:N21"/>
    <mergeCell ref="M22:N22"/>
    <mergeCell ref="M23:N23"/>
    <mergeCell ref="M24:N24"/>
    <mergeCell ref="M25:N25"/>
    <mergeCell ref="M26:N26"/>
    <mergeCell ref="K17:L17"/>
    <mergeCell ref="K20:L20"/>
    <mergeCell ref="M20:N20"/>
    <mergeCell ref="E15:E16"/>
    <mergeCell ref="F15:F16"/>
    <mergeCell ref="G15:G16"/>
    <mergeCell ref="H15:H16"/>
    <mergeCell ref="I15:I16"/>
    <mergeCell ref="J15:J16"/>
    <mergeCell ref="I8:J8"/>
    <mergeCell ref="K9:L9"/>
    <mergeCell ref="C10:N12"/>
    <mergeCell ref="B14:B16"/>
    <mergeCell ref="C14:C16"/>
    <mergeCell ref="D14:D16"/>
    <mergeCell ref="E14:G14"/>
    <mergeCell ref="H14:J14"/>
    <mergeCell ref="K14:N14"/>
    <mergeCell ref="K15:K16"/>
    <mergeCell ref="L15:L16"/>
    <mergeCell ref="M15:N16"/>
    <mergeCell ref="C2:J2"/>
    <mergeCell ref="K2:N2"/>
    <mergeCell ref="C3:N3"/>
    <mergeCell ref="C4:J4"/>
    <mergeCell ref="L4:N4"/>
    <mergeCell ref="B5:B6"/>
    <mergeCell ref="C5:J6"/>
    <mergeCell ref="L5:N5"/>
    <mergeCell ref="K7:L7"/>
  </mergeCells>
  <conditionalFormatting sqref="H22:H26">
    <cfRule type="expression" dxfId="30" priority="37">
      <formula>+IF(J22&gt;E22,J22-E22,0)</formula>
    </cfRule>
  </conditionalFormatting>
  <conditionalFormatting sqref="I22:I26">
    <cfRule type="expression" dxfId="29" priority="36">
      <formula>+IF(J22&lt;E22,E22-J22,0)</formula>
    </cfRule>
  </conditionalFormatting>
  <conditionalFormatting sqref="H31:H88">
    <cfRule type="expression" dxfId="28" priority="35">
      <formula>+IF(J31&gt;E31,J31-E31,0)</formula>
    </cfRule>
  </conditionalFormatting>
  <conditionalFormatting sqref="I31:I88">
    <cfRule type="expression" dxfId="27" priority="34">
      <formula>+IF(J31&lt;E31,E31-J31,0)</formula>
    </cfRule>
  </conditionalFormatting>
  <conditionalFormatting sqref="H92:H99">
    <cfRule type="expression" dxfId="26" priority="33">
      <formula>+IF(J92&gt;E92,J92-E92,0)</formula>
    </cfRule>
  </conditionalFormatting>
  <conditionalFormatting sqref="I92:I99">
    <cfRule type="expression" dxfId="25" priority="32">
      <formula>+IF(J92&lt;E92,E92-J92,0)</formula>
    </cfRule>
  </conditionalFormatting>
  <conditionalFormatting sqref="H104:H240">
    <cfRule type="expression" dxfId="24" priority="31">
      <formula>+IF(J104&gt;E104,J104-E104,0)</formula>
    </cfRule>
  </conditionalFormatting>
  <conditionalFormatting sqref="I104:I240">
    <cfRule type="expression" dxfId="23" priority="30">
      <formula>+IF(J104&lt;E104,E104-J104,0)</formula>
    </cfRule>
  </conditionalFormatting>
  <conditionalFormatting sqref="H245:H250">
    <cfRule type="expression" dxfId="22" priority="29">
      <formula>+IF(J245&gt;E245,J245-E245,0)</formula>
    </cfRule>
  </conditionalFormatting>
  <conditionalFormatting sqref="I245:I250">
    <cfRule type="expression" dxfId="21" priority="28">
      <formula>+IF(J245&lt;E245,E245-J245,0)</formula>
    </cfRule>
  </conditionalFormatting>
  <conditionalFormatting sqref="H255:H257">
    <cfRule type="expression" dxfId="20" priority="27">
      <formula>+IF(J255&gt;E255,J255-E255,0)</formula>
    </cfRule>
  </conditionalFormatting>
  <conditionalFormatting sqref="I255:I257">
    <cfRule type="expression" dxfId="19" priority="26">
      <formula>+IF(J255&lt;E255,E255-J255,0)</formula>
    </cfRule>
  </conditionalFormatting>
  <conditionalFormatting sqref="H262:H263">
    <cfRule type="expression" dxfId="18" priority="25">
      <formula>+IF(J262&gt;E262,J262-E262,0)</formula>
    </cfRule>
  </conditionalFormatting>
  <conditionalFormatting sqref="I262:I263">
    <cfRule type="expression" dxfId="17" priority="24">
      <formula>+IF(J262&lt;E262,E262-J262,0)</formula>
    </cfRule>
  </conditionalFormatting>
  <conditionalFormatting sqref="H268:H280">
    <cfRule type="expression" dxfId="16" priority="23">
      <formula>+IF(J268&gt;E268,J268-E268,0)</formula>
    </cfRule>
  </conditionalFormatting>
  <conditionalFormatting sqref="I268:I280">
    <cfRule type="expression" dxfId="15" priority="22">
      <formula>+IF(J268&lt;E268,E268-J268,0)</formula>
    </cfRule>
  </conditionalFormatting>
  <conditionalFormatting sqref="H285:H302">
    <cfRule type="expression" dxfId="14" priority="21">
      <formula>+IF(J285&gt;E285,J285-E285,0)</formula>
    </cfRule>
  </conditionalFormatting>
  <conditionalFormatting sqref="I285:I302">
    <cfRule type="expression" dxfId="13" priority="20">
      <formula>+IF(J285&lt;E285,E285-J285,0)</formula>
    </cfRule>
  </conditionalFormatting>
  <conditionalFormatting sqref="H307:H309">
    <cfRule type="expression" dxfId="12" priority="19">
      <formula>+IF(J307&gt;E307,J307-E307,0)</formula>
    </cfRule>
  </conditionalFormatting>
  <conditionalFormatting sqref="H328 H330">
    <cfRule type="expression" dxfId="11" priority="16">
      <formula>+IF(J307&gt;E307,J307-E307,0)</formula>
    </cfRule>
  </conditionalFormatting>
  <conditionalFormatting sqref="H335:H336">
    <cfRule type="expression" dxfId="10" priority="15">
      <formula>+IF(J307&gt;E307,J307-E307,0)</formula>
    </cfRule>
  </conditionalFormatting>
  <conditionalFormatting sqref="I307:I328 I330:I340">
    <cfRule type="expression" dxfId="9" priority="13">
      <formula>+IF(J307&lt;E307,E307-J307,0)</formula>
    </cfRule>
  </conditionalFormatting>
  <conditionalFormatting sqref="H341">
    <cfRule type="expression" dxfId="8" priority="12">
      <formula>+IF(J313&gt;E313,J313-E313,0)</formula>
    </cfRule>
  </conditionalFormatting>
  <conditionalFormatting sqref="I341">
    <cfRule type="expression" dxfId="7" priority="11">
      <formula>+IF(J341&lt;E341,E341-J341,0)</formula>
    </cfRule>
  </conditionalFormatting>
  <conditionalFormatting sqref="H342:H357 H373:H384 H359:H362 H364:H371 H386:H402">
    <cfRule type="expression" dxfId="6" priority="10">
      <formula>+IF(J314&gt;E314,J314-E314,0)</formula>
    </cfRule>
  </conditionalFormatting>
  <conditionalFormatting sqref="I342:I402">
    <cfRule type="expression" dxfId="5" priority="9">
      <formula>+IF(J342&lt;E342,E342-J342,0)</formula>
    </cfRule>
  </conditionalFormatting>
  <conditionalFormatting sqref="H341:H357 H373:H384 H359:H362 H364:H371 H386:H402">
    <cfRule type="expression" dxfId="4" priority="8">
      <formula>+IF(J341&gt;E341,J341-E341,0)</formula>
    </cfRule>
  </conditionalFormatting>
  <conditionalFormatting sqref="H313:H316">
    <cfRule type="expression" dxfId="3" priority="6">
      <formula>+IF(J314&gt;E314,J314-E314,0)</formula>
    </cfRule>
  </conditionalFormatting>
  <conditionalFormatting sqref="H329">
    <cfRule type="expression" dxfId="2" priority="4">
      <formula>+IF(J308&gt;E308,J308-E308,0)</formula>
    </cfRule>
  </conditionalFormatting>
  <conditionalFormatting sqref="I329">
    <cfRule type="expression" dxfId="1" priority="3">
      <formula>+IF(J329&lt;E329,E329-J329,0)</formula>
    </cfRule>
  </conditionalFormatting>
  <conditionalFormatting sqref="H321:H323">
    <cfRule type="expression" dxfId="0" priority="1">
      <formula>+IF(J321&gt;E321,J321-E321,0)</formula>
    </cfRule>
  </conditionalFormatting>
  <pageMargins left="0.39370078740157483" right="0.39370078740157483" top="0.59055118110236227" bottom="0.59055118110236227" header="0.31496062992125984" footer="0.31496062992125984"/>
  <pageSetup scale="49" orientation="portrait" r:id="rId1"/>
  <rowBreaks count="2" manualBreakCount="2">
    <brk id="291" min="1" max="13" man="1"/>
    <brk id="310" min="1" max="13" man="1"/>
  </rowBreaks>
  <colBreaks count="2" manualBreakCount="2">
    <brk id="14" max="1048575" man="1"/>
    <brk id="32" max="380" man="1"/>
  </colBreaks>
  <ignoredErrors>
    <ignoredError sqref="E411" numberStoredAsText="1"/>
    <ignoredError sqref="K89:N89 G100 H99 K100:L100 N100 G258 H23:I26 H93 H94 H95 H96 H97 H98 H256:I256 H263 G281 K303:N303 K324:N324 H322:H323 G337 G251:N251 G407:G409 G411:G412 G404:G405 L407:L409 K406:N406 K407:K409 M407:N409 L411:L412 K411:K412 M411:N411 N412 I257 H22:I22 L405:N405" unlockedFormula="1"/>
    <ignoredError sqref="G27 H264:N264" emptyCellReference="1"/>
    <ignoredError sqref="G89 M100 G241 K241:N241 G264 G303 G324 G410 M410:N410 K410 L410 G403 M412" unlockedFormula="1" emptyCellReferenc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557403661489346905380AADF46BB0A" ma:contentTypeVersion="1" ma:contentTypeDescription="Crear nuevo documento." ma:contentTypeScope="" ma:versionID="33db032451679f3e77807726ab2eb899">
  <xsd:schema xmlns:xsd="http://www.w3.org/2001/XMLSchema" xmlns:xs="http://www.w3.org/2001/XMLSchema" xmlns:p="http://schemas.microsoft.com/office/2006/metadata/properties" xmlns:ns2="56a12f44-aa43-43dd-99d5-b7f0d6dc1024" targetNamespace="http://schemas.microsoft.com/office/2006/metadata/properties" ma:root="true" ma:fieldsID="e59cf091d5618bc7962769190727bfa9" ns2:_="">
    <xsd:import namespace="56a12f44-aa43-43dd-99d5-b7f0d6dc102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a12f44-aa43-43dd-99d5-b7f0d6dc1024"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56a12f44-aa43-43dd-99d5-b7f0d6dc1024">4D2757HDQVVM-8-8833</_dlc_DocId>
    <_dlc_DocIdUrl xmlns="56a12f44-aa43-43dd-99d5-b7f0d6dc1024">
      <Url>http://srvspadmin01/calidad/_layouts/DocIdRedir.aspx?ID=4D2757HDQVVM-8-8833</Url>
      <Description>4D2757HDQVVM-8-8833</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6099B94-D19B-41D9-BE5B-18C8941A6E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a12f44-aa43-43dd-99d5-b7f0d6dc1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969ABB-92F9-4BDC-A156-5821EBBC4A22}">
  <ds:schemaRefs>
    <ds:schemaRef ds:uri="http://schemas.microsoft.com/sharepoint/v3/contenttype/forms"/>
  </ds:schemaRefs>
</ds:datastoreItem>
</file>

<file path=customXml/itemProps3.xml><?xml version="1.0" encoding="utf-8"?>
<ds:datastoreItem xmlns:ds="http://schemas.openxmlformats.org/officeDocument/2006/customXml" ds:itemID="{ED7E8502-DF1F-42C8-9D4A-CDED154FB1DE}">
  <ds:schemaRefs>
    <ds:schemaRef ds:uri="http://www.w3.org/XML/1998/namespace"/>
    <ds:schemaRef ds:uri="http://schemas.openxmlformats.org/package/2006/metadata/core-properties"/>
    <ds:schemaRef ds:uri="http://purl.org/dc/terms/"/>
    <ds:schemaRef ds:uri="56a12f44-aa43-43dd-99d5-b7f0d6dc1024"/>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elements/1.1/"/>
  </ds:schemaRefs>
</ds:datastoreItem>
</file>

<file path=customXml/itemProps4.xml><?xml version="1.0" encoding="utf-8"?>
<ds:datastoreItem xmlns:ds="http://schemas.openxmlformats.org/officeDocument/2006/customXml" ds:itemID="{46FE43F3-071F-47F4-9FDA-A9D9448C6F4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presupuesto</vt:lpstr>
      <vt:lpstr>ACTA DE LIQUIDACION</vt:lpstr>
      <vt:lpstr>MAYORES Y MENORES CANTIDADES</vt:lpstr>
      <vt:lpstr>'ACTA DE LIQUIDACION'!Área_de_impresión</vt:lpstr>
      <vt:lpstr>'MAYORES Y MENORES CANTIDADES'!Área_de_impresión</vt:lpstr>
      <vt:lpstr>presupuesto!Área_de_impresión</vt:lpstr>
      <vt:lpstr>'ACTA DE LIQUIDACION'!Títulos_a_imprimir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Paola Hernandez Barrera</dc:creator>
  <cp:lastModifiedBy>Soporte</cp:lastModifiedBy>
  <cp:lastPrinted>2022-09-29T19:03:59Z</cp:lastPrinted>
  <dcterms:created xsi:type="dcterms:W3CDTF">2013-03-05T20:07:18Z</dcterms:created>
  <dcterms:modified xsi:type="dcterms:W3CDTF">2022-10-27T17:50:12Z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0x010100C557403661489346905380AADF46BB0A</vt:lpwstr>
  </property>
  <property fmtid="{D5CDD505-2E9C-101B-9397-08002B2CF9AE}" pid="3" name="_dlc_DocIdItemGuid">
    <vt:lpwstr>08d95fe3-0f55-4ef4-aea0-f9a885396903</vt:lpwstr>
  </property>
</Properties>
</file>